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defaultThemeVersion="124226"/>
  <bookViews>
    <workbookView xWindow="120" yWindow="0" windowWidth="2160" windowHeight="1110" activeTab="1"/>
  </bookViews>
  <sheets>
    <sheet name="мусульманский (2)" sheetId="8" r:id="rId1"/>
    <sheet name="мусульманский" sheetId="1" r:id="rId2"/>
    <sheet name="григорианский" sheetId="2" r:id="rId3"/>
    <sheet name="китай" sheetId="3" r:id="rId4"/>
    <sheet name="япония (2)" sheetId="7" r:id="rId5"/>
    <sheet name="израиль" sheetId="5" r:id="rId6"/>
    <sheet name="конвертер дат" sheetId="6" r:id="rId7"/>
  </sheets>
  <definedNames>
    <definedName name="precise_lh_converter" localSheetId="1">мусульманский!#REF!</definedName>
    <definedName name="precise_lh_converter" localSheetId="0">'мусульманский (2)'!#REF!</definedName>
  </definedNames>
  <calcPr calcId="145621"/>
</workbook>
</file>

<file path=xl/calcChain.xml><?xml version="1.0" encoding="utf-8"?>
<calcChain xmlns="http://schemas.openxmlformats.org/spreadsheetml/2006/main">
  <c r="Q27" i="8" l="1"/>
  <c r="T46" i="1"/>
  <c r="T45" i="8"/>
  <c r="U46" i="8"/>
  <c r="U45" i="8"/>
  <c r="H125" i="8"/>
  <c r="D125" i="8"/>
  <c r="F125" i="8" s="1"/>
  <c r="H124" i="8"/>
  <c r="D124" i="8"/>
  <c r="H123" i="8"/>
  <c r="E123" i="8"/>
  <c r="I123" i="8" s="1"/>
  <c r="D123" i="8"/>
  <c r="F123" i="8" s="1"/>
  <c r="H122" i="8"/>
  <c r="D122" i="8"/>
  <c r="H121" i="8"/>
  <c r="D121" i="8"/>
  <c r="F121" i="8" s="1"/>
  <c r="H120" i="8"/>
  <c r="D120" i="8"/>
  <c r="H119" i="8"/>
  <c r="E119" i="8"/>
  <c r="I119" i="8" s="1"/>
  <c r="D119" i="8"/>
  <c r="F119" i="8" s="1"/>
  <c r="H118" i="8"/>
  <c r="D118" i="8"/>
  <c r="H117" i="8"/>
  <c r="D117" i="8"/>
  <c r="F117" i="8" s="1"/>
  <c r="H116" i="8"/>
  <c r="D116" i="8"/>
  <c r="H115" i="8"/>
  <c r="E115" i="8"/>
  <c r="I115" i="8" s="1"/>
  <c r="D115" i="8"/>
  <c r="F115" i="8" s="1"/>
  <c r="H114" i="8"/>
  <c r="D114" i="8"/>
  <c r="H113" i="8"/>
  <c r="D113" i="8"/>
  <c r="F113" i="8" s="1"/>
  <c r="H112" i="8"/>
  <c r="D112" i="8"/>
  <c r="H111" i="8"/>
  <c r="E111" i="8"/>
  <c r="I111" i="8" s="1"/>
  <c r="D111" i="8"/>
  <c r="F111" i="8" s="1"/>
  <c r="H110" i="8"/>
  <c r="D110" i="8"/>
  <c r="H109" i="8"/>
  <c r="D109" i="8"/>
  <c r="F109" i="8" s="1"/>
  <c r="H108" i="8"/>
  <c r="D108" i="8"/>
  <c r="F108" i="8" s="1"/>
  <c r="H107" i="8"/>
  <c r="I107" i="8" s="1"/>
  <c r="E107" i="8"/>
  <c r="D107" i="8"/>
  <c r="F107" i="8" s="1"/>
  <c r="H106" i="8"/>
  <c r="D106" i="8"/>
  <c r="F106" i="8" s="1"/>
  <c r="H105" i="8"/>
  <c r="E105" i="8"/>
  <c r="I105" i="8" s="1"/>
  <c r="D105" i="8"/>
  <c r="F105" i="8" s="1"/>
  <c r="H104" i="8"/>
  <c r="D104" i="8"/>
  <c r="F104" i="8" s="1"/>
  <c r="H103" i="8"/>
  <c r="D103" i="8"/>
  <c r="F103" i="8" s="1"/>
  <c r="H102" i="8"/>
  <c r="F102" i="8"/>
  <c r="D102" i="8"/>
  <c r="H101" i="8"/>
  <c r="D101" i="8"/>
  <c r="F101" i="8" s="1"/>
  <c r="H100" i="8"/>
  <c r="D100" i="8"/>
  <c r="F100" i="8" s="1"/>
  <c r="H99" i="8"/>
  <c r="E99" i="8"/>
  <c r="I99" i="8" s="1"/>
  <c r="D99" i="8"/>
  <c r="F99" i="8" s="1"/>
  <c r="H98" i="8"/>
  <c r="D98" i="8"/>
  <c r="F98" i="8" s="1"/>
  <c r="H97" i="8"/>
  <c r="D97" i="8"/>
  <c r="F97" i="8" s="1"/>
  <c r="H96" i="8"/>
  <c r="D96" i="8"/>
  <c r="H95" i="8"/>
  <c r="I95" i="8" s="1"/>
  <c r="E95" i="8"/>
  <c r="D95" i="8"/>
  <c r="F95" i="8" s="1"/>
  <c r="H94" i="8"/>
  <c r="D94" i="8"/>
  <c r="F94" i="8" s="1"/>
  <c r="H93" i="8"/>
  <c r="E93" i="8"/>
  <c r="I93" i="8" s="1"/>
  <c r="D93" i="8"/>
  <c r="F93" i="8" s="1"/>
  <c r="H92" i="8"/>
  <c r="D92" i="8"/>
  <c r="H91" i="8"/>
  <c r="D91" i="8"/>
  <c r="F91" i="8" s="1"/>
  <c r="H90" i="8"/>
  <c r="F90" i="8"/>
  <c r="D90" i="8"/>
  <c r="H89" i="8"/>
  <c r="D89" i="8"/>
  <c r="F89" i="8" s="1"/>
  <c r="H88" i="8"/>
  <c r="D88" i="8"/>
  <c r="H87" i="8"/>
  <c r="I87" i="8" s="1"/>
  <c r="E87" i="8"/>
  <c r="D87" i="8"/>
  <c r="F87" i="8" s="1"/>
  <c r="H86" i="8"/>
  <c r="D86" i="8"/>
  <c r="F86" i="8" s="1"/>
  <c r="H85" i="8"/>
  <c r="E85" i="8"/>
  <c r="I85" i="8" s="1"/>
  <c r="D85" i="8"/>
  <c r="F85" i="8" s="1"/>
  <c r="H84" i="8"/>
  <c r="D84" i="8"/>
  <c r="H83" i="8"/>
  <c r="D83" i="8"/>
  <c r="F83" i="8" s="1"/>
  <c r="H82" i="8"/>
  <c r="D82" i="8"/>
  <c r="H81" i="8"/>
  <c r="E81" i="8"/>
  <c r="I81" i="8" s="1"/>
  <c r="D81" i="8"/>
  <c r="F81" i="8" s="1"/>
  <c r="H80" i="8"/>
  <c r="D80" i="8"/>
  <c r="H79" i="8"/>
  <c r="D79" i="8"/>
  <c r="F79" i="8" s="1"/>
  <c r="H78" i="8"/>
  <c r="D78" i="8"/>
  <c r="H77" i="8"/>
  <c r="E77" i="8"/>
  <c r="I77" i="8" s="1"/>
  <c r="D77" i="8"/>
  <c r="F77" i="8" s="1"/>
  <c r="H76" i="8"/>
  <c r="D76" i="8"/>
  <c r="H75" i="8"/>
  <c r="D75" i="8"/>
  <c r="F75" i="8" s="1"/>
  <c r="H74" i="8"/>
  <c r="D74" i="8"/>
  <c r="H73" i="8"/>
  <c r="E73" i="8"/>
  <c r="I73" i="8" s="1"/>
  <c r="D73" i="8"/>
  <c r="F73" i="8" s="1"/>
  <c r="H72" i="8"/>
  <c r="D72" i="8"/>
  <c r="H71" i="8"/>
  <c r="D71" i="8"/>
  <c r="F71" i="8" s="1"/>
  <c r="H70" i="8"/>
  <c r="D70" i="8"/>
  <c r="H69" i="8"/>
  <c r="E69" i="8"/>
  <c r="I69" i="8" s="1"/>
  <c r="D69" i="8"/>
  <c r="F69" i="8" s="1"/>
  <c r="H68" i="8"/>
  <c r="D68" i="8"/>
  <c r="H67" i="8"/>
  <c r="D67" i="8"/>
  <c r="F67" i="8" s="1"/>
  <c r="H66" i="8"/>
  <c r="D66" i="8"/>
  <c r="H65" i="8"/>
  <c r="E65" i="8"/>
  <c r="I65" i="8" s="1"/>
  <c r="D65" i="8"/>
  <c r="F65" i="8" s="1"/>
  <c r="H64" i="8"/>
  <c r="D64" i="8"/>
  <c r="H63" i="8"/>
  <c r="D63" i="8"/>
  <c r="F63" i="8" s="1"/>
  <c r="H62" i="8"/>
  <c r="D62" i="8"/>
  <c r="H61" i="8"/>
  <c r="E61" i="8"/>
  <c r="I61" i="8" s="1"/>
  <c r="D61" i="8"/>
  <c r="F61" i="8" s="1"/>
  <c r="H60" i="8"/>
  <c r="D60" i="8"/>
  <c r="H59" i="8"/>
  <c r="D59" i="8"/>
  <c r="F59" i="8" s="1"/>
  <c r="H58" i="8"/>
  <c r="D58" i="8"/>
  <c r="H57" i="8"/>
  <c r="E57" i="8"/>
  <c r="I57" i="8" s="1"/>
  <c r="D57" i="8"/>
  <c r="F57" i="8" s="1"/>
  <c r="H56" i="8"/>
  <c r="D56" i="8"/>
  <c r="F56" i="8" s="1"/>
  <c r="H55" i="8"/>
  <c r="E55" i="8"/>
  <c r="I55" i="8" s="1"/>
  <c r="D55" i="8"/>
  <c r="F55" i="8" s="1"/>
  <c r="H54" i="8"/>
  <c r="D54" i="8"/>
  <c r="F54" i="8" s="1"/>
  <c r="H53" i="8"/>
  <c r="D53" i="8"/>
  <c r="F53" i="8" s="1"/>
  <c r="H52" i="8"/>
  <c r="F52" i="8"/>
  <c r="D52" i="8"/>
  <c r="H51" i="8"/>
  <c r="D51" i="8"/>
  <c r="F51" i="8" s="1"/>
  <c r="H50" i="8"/>
  <c r="D50" i="8"/>
  <c r="F50" i="8" s="1"/>
  <c r="H49" i="8"/>
  <c r="D49" i="8"/>
  <c r="F49" i="8" s="1"/>
  <c r="H48" i="8"/>
  <c r="D48" i="8"/>
  <c r="F48" i="8" s="1"/>
  <c r="H47" i="8"/>
  <c r="D47" i="8"/>
  <c r="F47" i="8" s="1"/>
  <c r="H46" i="8"/>
  <c r="D46" i="8"/>
  <c r="F46" i="8" s="1"/>
  <c r="H45" i="8"/>
  <c r="D45" i="8"/>
  <c r="F45" i="8" s="1"/>
  <c r="H44" i="8"/>
  <c r="D44" i="8"/>
  <c r="F44" i="8" s="1"/>
  <c r="H43" i="8"/>
  <c r="D43" i="8"/>
  <c r="F43" i="8" s="1"/>
  <c r="H42" i="8"/>
  <c r="D42" i="8"/>
  <c r="F42" i="8" s="1"/>
  <c r="H41" i="8"/>
  <c r="D41" i="8"/>
  <c r="F41" i="8" s="1"/>
  <c r="H40" i="8"/>
  <c r="D40" i="8"/>
  <c r="F40" i="8" s="1"/>
  <c r="H39" i="8"/>
  <c r="E39" i="8"/>
  <c r="I39" i="8" s="1"/>
  <c r="D39" i="8"/>
  <c r="F39" i="8" s="1"/>
  <c r="H38" i="8"/>
  <c r="D38" i="8"/>
  <c r="F38" i="8" s="1"/>
  <c r="H37" i="8"/>
  <c r="D37" i="8"/>
  <c r="F37" i="8" s="1"/>
  <c r="H36" i="8"/>
  <c r="D36" i="8"/>
  <c r="F36" i="8" s="1"/>
  <c r="H35" i="8"/>
  <c r="E35" i="8"/>
  <c r="I35" i="8" s="1"/>
  <c r="D35" i="8"/>
  <c r="F35" i="8" s="1"/>
  <c r="H34" i="8"/>
  <c r="D34" i="8"/>
  <c r="F34" i="8" s="1"/>
  <c r="H33" i="8"/>
  <c r="D33" i="8"/>
  <c r="F33" i="8" s="1"/>
  <c r="H32" i="8"/>
  <c r="D32" i="8"/>
  <c r="F32" i="8" s="1"/>
  <c r="H31" i="8"/>
  <c r="E31" i="8"/>
  <c r="I31" i="8" s="1"/>
  <c r="D31" i="8"/>
  <c r="F31" i="8" s="1"/>
  <c r="H30" i="8"/>
  <c r="D30" i="8"/>
  <c r="F30" i="8" s="1"/>
  <c r="H29" i="8"/>
  <c r="D29" i="8"/>
  <c r="F29" i="8" s="1"/>
  <c r="H28" i="8"/>
  <c r="D28" i="8"/>
  <c r="F28" i="8" s="1"/>
  <c r="H27" i="8"/>
  <c r="D27" i="8"/>
  <c r="F27" i="8" s="1"/>
  <c r="H26" i="8"/>
  <c r="E26" i="8"/>
  <c r="I26" i="8" s="1"/>
  <c r="D26" i="8"/>
  <c r="F26" i="8" s="1"/>
  <c r="H25" i="8"/>
  <c r="D25" i="8"/>
  <c r="F25" i="8" s="1"/>
  <c r="H24" i="8"/>
  <c r="D24" i="8"/>
  <c r="F24" i="8" s="1"/>
  <c r="H23" i="8"/>
  <c r="D23" i="8"/>
  <c r="F23" i="8" s="1"/>
  <c r="H22" i="8"/>
  <c r="E22" i="8"/>
  <c r="I22" i="8" s="1"/>
  <c r="D22" i="8"/>
  <c r="F22" i="8" s="1"/>
  <c r="S21" i="8"/>
  <c r="H21" i="8"/>
  <c r="E21" i="8"/>
  <c r="I21" i="8" s="1"/>
  <c r="D21" i="8"/>
  <c r="F21" i="8" s="1"/>
  <c r="S20" i="8"/>
  <c r="H20" i="8"/>
  <c r="E20" i="8"/>
  <c r="I20" i="8" s="1"/>
  <c r="D20" i="8"/>
  <c r="F20" i="8" s="1"/>
  <c r="S19" i="8"/>
  <c r="H19" i="8"/>
  <c r="E19" i="8"/>
  <c r="I19" i="8" s="1"/>
  <c r="D19" i="8"/>
  <c r="F19" i="8" s="1"/>
  <c r="S18" i="8"/>
  <c r="H18" i="8"/>
  <c r="E18" i="8"/>
  <c r="I18" i="8" s="1"/>
  <c r="D18" i="8"/>
  <c r="F18" i="8" s="1"/>
  <c r="S17" i="8"/>
  <c r="H17" i="8"/>
  <c r="E17" i="8"/>
  <c r="I17" i="8" s="1"/>
  <c r="D17" i="8"/>
  <c r="F17" i="8" s="1"/>
  <c r="S16" i="8"/>
  <c r="H16" i="8"/>
  <c r="I16" i="8" s="1"/>
  <c r="E16" i="8"/>
  <c r="D16" i="8"/>
  <c r="F16" i="8" s="1"/>
  <c r="S15" i="8"/>
  <c r="H15" i="8"/>
  <c r="E15" i="8"/>
  <c r="I15" i="8" s="1"/>
  <c r="D15" i="8"/>
  <c r="F15" i="8" s="1"/>
  <c r="S14" i="8"/>
  <c r="H14" i="8"/>
  <c r="I14" i="8" s="1"/>
  <c r="E14" i="8"/>
  <c r="D14" i="8"/>
  <c r="F14" i="8" s="1"/>
  <c r="S13" i="8"/>
  <c r="H13" i="8"/>
  <c r="E13" i="8"/>
  <c r="I13" i="8" s="1"/>
  <c r="D13" i="8"/>
  <c r="F13" i="8" s="1"/>
  <c r="S12" i="8"/>
  <c r="H12" i="8"/>
  <c r="I12" i="8" s="1"/>
  <c r="E12" i="8"/>
  <c r="D12" i="8"/>
  <c r="F12" i="8" s="1"/>
  <c r="H11" i="8"/>
  <c r="D11" i="8"/>
  <c r="S10" i="8"/>
  <c r="H10" i="8"/>
  <c r="D10" i="8"/>
  <c r="F10" i="8" s="1"/>
  <c r="G12" i="8" l="1"/>
  <c r="J12" i="8" s="1"/>
  <c r="G14" i="8"/>
  <c r="J14" i="8" s="1"/>
  <c r="G16" i="8"/>
  <c r="J16" i="8" s="1"/>
  <c r="E24" i="8"/>
  <c r="I24" i="8" s="1"/>
  <c r="E28" i="8"/>
  <c r="I28" i="8" s="1"/>
  <c r="E33" i="8"/>
  <c r="I33" i="8" s="1"/>
  <c r="E37" i="8"/>
  <c r="I37" i="8" s="1"/>
  <c r="E53" i="8"/>
  <c r="I53" i="8" s="1"/>
  <c r="E59" i="8"/>
  <c r="I59" i="8" s="1"/>
  <c r="E63" i="8"/>
  <c r="I63" i="8" s="1"/>
  <c r="E67" i="8"/>
  <c r="I67" i="8" s="1"/>
  <c r="E71" i="8"/>
  <c r="I71" i="8" s="1"/>
  <c r="E75" i="8"/>
  <c r="I75" i="8" s="1"/>
  <c r="E79" i="8"/>
  <c r="I79" i="8" s="1"/>
  <c r="E83" i="8"/>
  <c r="I83" i="8" s="1"/>
  <c r="G87" i="8"/>
  <c r="J87" i="8" s="1"/>
  <c r="E89" i="8"/>
  <c r="I89" i="8" s="1"/>
  <c r="E91" i="8"/>
  <c r="I91" i="8" s="1"/>
  <c r="G95" i="8"/>
  <c r="J95" i="8" s="1"/>
  <c r="E97" i="8"/>
  <c r="I97" i="8" s="1"/>
  <c r="E101" i="8"/>
  <c r="I101" i="8" s="1"/>
  <c r="E103" i="8"/>
  <c r="I103" i="8" s="1"/>
  <c r="G107" i="8"/>
  <c r="J107" i="8" s="1"/>
  <c r="E109" i="8"/>
  <c r="I109" i="8" s="1"/>
  <c r="E113" i="8"/>
  <c r="I113" i="8" s="1"/>
  <c r="E117" i="8"/>
  <c r="I117" i="8" s="1"/>
  <c r="E121" i="8"/>
  <c r="I121" i="8" s="1"/>
  <c r="F11" i="8"/>
  <c r="E10" i="8"/>
  <c r="G10" i="8" s="1"/>
  <c r="E11" i="8"/>
  <c r="I11" i="8" s="1"/>
  <c r="K12" i="8"/>
  <c r="L12" i="8" s="1"/>
  <c r="G13" i="8"/>
  <c r="K14" i="8"/>
  <c r="L14" i="8" s="1"/>
  <c r="G15" i="8"/>
  <c r="K16" i="8"/>
  <c r="G17" i="8"/>
  <c r="L16" i="8"/>
  <c r="E23" i="8"/>
  <c r="I23" i="8" s="1"/>
  <c r="E25" i="8"/>
  <c r="I25" i="8" s="1"/>
  <c r="E27" i="8"/>
  <c r="I27" i="8" s="1"/>
  <c r="E29" i="8"/>
  <c r="I29" i="8" s="1"/>
  <c r="E30" i="8"/>
  <c r="I30" i="8" s="1"/>
  <c r="E32" i="8"/>
  <c r="I32" i="8" s="1"/>
  <c r="E34" i="8"/>
  <c r="I34" i="8" s="1"/>
  <c r="E36" i="8"/>
  <c r="I36" i="8" s="1"/>
  <c r="E38" i="8"/>
  <c r="I38" i="8" s="1"/>
  <c r="E40" i="8"/>
  <c r="I40" i="8" s="1"/>
  <c r="E41" i="8"/>
  <c r="I41" i="8" s="1"/>
  <c r="E42" i="8"/>
  <c r="I42" i="8" s="1"/>
  <c r="E43" i="8"/>
  <c r="I43" i="8" s="1"/>
  <c r="E44" i="8"/>
  <c r="I44" i="8" s="1"/>
  <c r="E45" i="8"/>
  <c r="I45" i="8" s="1"/>
  <c r="G47" i="8"/>
  <c r="E47" i="8"/>
  <c r="I47" i="8"/>
  <c r="E50" i="8"/>
  <c r="G50" i="8" s="1"/>
  <c r="G52" i="8"/>
  <c r="E52" i="8"/>
  <c r="I52" i="8"/>
  <c r="G55" i="8"/>
  <c r="E56" i="8"/>
  <c r="G56" i="8" s="1"/>
  <c r="G18" i="8"/>
  <c r="G19" i="8"/>
  <c r="G20" i="8"/>
  <c r="G21" i="8"/>
  <c r="G22" i="8"/>
  <c r="G24" i="8"/>
  <c r="G26" i="8"/>
  <c r="G28" i="8"/>
  <c r="G31" i="8"/>
  <c r="G33" i="8"/>
  <c r="G35" i="8"/>
  <c r="G37" i="8"/>
  <c r="G39" i="8"/>
  <c r="E46" i="8"/>
  <c r="G46" i="8" s="1"/>
  <c r="G48" i="8"/>
  <c r="E48" i="8"/>
  <c r="I48" i="8"/>
  <c r="E49" i="8"/>
  <c r="G49" i="8" s="1"/>
  <c r="G51" i="8"/>
  <c r="E51" i="8"/>
  <c r="I51" i="8"/>
  <c r="G54" i="8"/>
  <c r="E54" i="8"/>
  <c r="I54" i="8"/>
  <c r="G72" i="8"/>
  <c r="G57" i="8"/>
  <c r="F58" i="8"/>
  <c r="G59" i="8"/>
  <c r="F60" i="8"/>
  <c r="G61" i="8"/>
  <c r="F62" i="8"/>
  <c r="G63" i="8"/>
  <c r="F64" i="8"/>
  <c r="G65" i="8"/>
  <c r="F66" i="8"/>
  <c r="G67" i="8"/>
  <c r="F68" i="8"/>
  <c r="G69" i="8"/>
  <c r="F70" i="8"/>
  <c r="G71" i="8"/>
  <c r="F72" i="8"/>
  <c r="G73" i="8"/>
  <c r="F74" i="8"/>
  <c r="G75" i="8"/>
  <c r="F76" i="8"/>
  <c r="G77" i="8"/>
  <c r="F78" i="8"/>
  <c r="G79" i="8"/>
  <c r="F80" i="8"/>
  <c r="G81" i="8"/>
  <c r="F82" i="8"/>
  <c r="G83" i="8"/>
  <c r="F84" i="8"/>
  <c r="I84" i="8"/>
  <c r="E88" i="8"/>
  <c r="G88" i="8" s="1"/>
  <c r="G92" i="8"/>
  <c r="E92" i="8"/>
  <c r="I92" i="8"/>
  <c r="E96" i="8"/>
  <c r="G96" i="8" s="1"/>
  <c r="E58" i="8"/>
  <c r="G58" i="8" s="1"/>
  <c r="E60" i="8"/>
  <c r="I60" i="8" s="1"/>
  <c r="E62" i="8"/>
  <c r="G62" i="8" s="1"/>
  <c r="E64" i="8"/>
  <c r="I64" i="8" s="1"/>
  <c r="E66" i="8"/>
  <c r="G66" i="8" s="1"/>
  <c r="E68" i="8"/>
  <c r="I68" i="8" s="1"/>
  <c r="E70" i="8"/>
  <c r="G70" i="8" s="1"/>
  <c r="E72" i="8"/>
  <c r="I72" i="8" s="1"/>
  <c r="E74" i="8"/>
  <c r="G74" i="8" s="1"/>
  <c r="E76" i="8"/>
  <c r="I76" i="8" s="1"/>
  <c r="E78" i="8"/>
  <c r="G78" i="8" s="1"/>
  <c r="E80" i="8"/>
  <c r="I80" i="8" s="1"/>
  <c r="E82" i="8"/>
  <c r="G82" i="8" s="1"/>
  <c r="E84" i="8"/>
  <c r="G84" i="8" s="1"/>
  <c r="G85" i="8"/>
  <c r="E86" i="8"/>
  <c r="G86" i="8" s="1"/>
  <c r="K87" i="8"/>
  <c r="L87" i="8" s="1"/>
  <c r="F88" i="8"/>
  <c r="G89" i="8"/>
  <c r="E90" i="8"/>
  <c r="G90" i="8" s="1"/>
  <c r="F92" i="8"/>
  <c r="G93" i="8"/>
  <c r="E94" i="8"/>
  <c r="G94" i="8" s="1"/>
  <c r="K95" i="8"/>
  <c r="L95" i="8" s="1"/>
  <c r="F96" i="8"/>
  <c r="G97" i="8"/>
  <c r="E98" i="8"/>
  <c r="I98" i="8" s="1"/>
  <c r="G98" i="8"/>
  <c r="E100" i="8"/>
  <c r="I100" i="8" s="1"/>
  <c r="G100" i="8"/>
  <c r="E102" i="8"/>
  <c r="G102" i="8" s="1"/>
  <c r="G105" i="8"/>
  <c r="G106" i="8"/>
  <c r="E106" i="8"/>
  <c r="I106" i="8"/>
  <c r="K107" i="8"/>
  <c r="I110" i="8"/>
  <c r="G99" i="8"/>
  <c r="G101" i="8"/>
  <c r="E104" i="8"/>
  <c r="G104" i="8" s="1"/>
  <c r="L107" i="8"/>
  <c r="E108" i="8"/>
  <c r="G108" i="8" s="1"/>
  <c r="G114" i="8"/>
  <c r="I125" i="8"/>
  <c r="G109" i="8"/>
  <c r="F110" i="8"/>
  <c r="G111" i="8"/>
  <c r="F112" i="8"/>
  <c r="G113" i="8"/>
  <c r="F114" i="8"/>
  <c r="G115" i="8"/>
  <c r="F116" i="8"/>
  <c r="G117" i="8"/>
  <c r="F118" i="8"/>
  <c r="G119" i="8"/>
  <c r="F120" i="8"/>
  <c r="G121" i="8"/>
  <c r="F122" i="8"/>
  <c r="G123" i="8"/>
  <c r="F124" i="8"/>
  <c r="E125" i="8"/>
  <c r="G125" i="8"/>
  <c r="E110" i="8"/>
  <c r="G110" i="8" s="1"/>
  <c r="E112" i="8"/>
  <c r="G112" i="8" s="1"/>
  <c r="E114" i="8"/>
  <c r="I114" i="8" s="1"/>
  <c r="E116" i="8"/>
  <c r="G116" i="8" s="1"/>
  <c r="E118" i="8"/>
  <c r="G118" i="8" s="1"/>
  <c r="E120" i="8"/>
  <c r="G120" i="8" s="1"/>
  <c r="E122" i="8"/>
  <c r="I122" i="8" s="1"/>
  <c r="E124" i="8"/>
  <c r="G124" i="8" s="1"/>
  <c r="H39" i="7"/>
  <c r="G41" i="7"/>
  <c r="L39" i="7"/>
  <c r="T48" i="1"/>
  <c r="T49" i="1"/>
  <c r="S12" i="1"/>
  <c r="S13" i="1"/>
  <c r="S14" i="1"/>
  <c r="S15" i="1"/>
  <c r="S16" i="1"/>
  <c r="S17" i="1"/>
  <c r="S18" i="1"/>
  <c r="S19" i="1"/>
  <c r="S20" i="1"/>
  <c r="S21" i="1"/>
  <c r="S10" i="1"/>
  <c r="D11" i="1"/>
  <c r="E11" i="1"/>
  <c r="I11" i="1"/>
  <c r="F11" i="1"/>
  <c r="H11" i="1"/>
  <c r="D12" i="1"/>
  <c r="E12" i="1"/>
  <c r="F12" i="1"/>
  <c r="G12" i="1"/>
  <c r="K12" i="1"/>
  <c r="H12" i="1"/>
  <c r="I12" i="1"/>
  <c r="L12" i="1"/>
  <c r="J12" i="1"/>
  <c r="D13" i="1"/>
  <c r="E13" i="1"/>
  <c r="I13" i="1"/>
  <c r="F13" i="1"/>
  <c r="H13" i="1"/>
  <c r="D14" i="1"/>
  <c r="E14" i="1"/>
  <c r="F14" i="1"/>
  <c r="G14" i="1"/>
  <c r="J14" i="1"/>
  <c r="H14" i="1"/>
  <c r="I14" i="1"/>
  <c r="D15" i="1"/>
  <c r="E15" i="1"/>
  <c r="I15" i="1"/>
  <c r="F15" i="1"/>
  <c r="H15" i="1"/>
  <c r="D16" i="1"/>
  <c r="E16" i="1"/>
  <c r="F16" i="1"/>
  <c r="G16" i="1"/>
  <c r="J16" i="1"/>
  <c r="H16" i="1"/>
  <c r="I16" i="1"/>
  <c r="D17" i="1"/>
  <c r="F17" i="1"/>
  <c r="H17" i="1"/>
  <c r="D18" i="1"/>
  <c r="E18" i="1"/>
  <c r="F18" i="1"/>
  <c r="G18" i="1"/>
  <c r="J18" i="1"/>
  <c r="H18" i="1"/>
  <c r="I18" i="1"/>
  <c r="D19" i="1"/>
  <c r="F19" i="1"/>
  <c r="H19" i="1"/>
  <c r="D20" i="1"/>
  <c r="E20" i="1"/>
  <c r="F20" i="1"/>
  <c r="G20" i="1"/>
  <c r="J20" i="1"/>
  <c r="H20" i="1"/>
  <c r="I20" i="1"/>
  <c r="D21" i="1"/>
  <c r="F21" i="1"/>
  <c r="H21" i="1"/>
  <c r="D22" i="1"/>
  <c r="E22" i="1"/>
  <c r="F22" i="1"/>
  <c r="G22" i="1"/>
  <c r="J22" i="1"/>
  <c r="H22" i="1"/>
  <c r="I22" i="1"/>
  <c r="D23" i="1"/>
  <c r="F23" i="1"/>
  <c r="H23" i="1"/>
  <c r="D24" i="1"/>
  <c r="E24" i="1"/>
  <c r="F24" i="1"/>
  <c r="G24" i="1"/>
  <c r="J24" i="1"/>
  <c r="H24" i="1"/>
  <c r="I24" i="1"/>
  <c r="D25" i="1"/>
  <c r="F25" i="1"/>
  <c r="H25" i="1"/>
  <c r="D26" i="1"/>
  <c r="E26" i="1"/>
  <c r="F26" i="1"/>
  <c r="G26" i="1"/>
  <c r="J26" i="1"/>
  <c r="H26" i="1"/>
  <c r="I26" i="1"/>
  <c r="D27" i="1"/>
  <c r="F27" i="1"/>
  <c r="H27" i="1"/>
  <c r="D28" i="1"/>
  <c r="E28" i="1"/>
  <c r="F28" i="1"/>
  <c r="G28" i="1"/>
  <c r="J28" i="1"/>
  <c r="H28" i="1"/>
  <c r="I28" i="1"/>
  <c r="D29" i="1"/>
  <c r="F29" i="1"/>
  <c r="H29" i="1"/>
  <c r="D30" i="1"/>
  <c r="E30" i="1"/>
  <c r="F30" i="1"/>
  <c r="G30" i="1"/>
  <c r="J30" i="1"/>
  <c r="H30" i="1"/>
  <c r="I30" i="1"/>
  <c r="D31" i="1"/>
  <c r="F31" i="1"/>
  <c r="H31" i="1"/>
  <c r="D32" i="1"/>
  <c r="E32" i="1"/>
  <c r="F32" i="1"/>
  <c r="G32" i="1"/>
  <c r="J32" i="1"/>
  <c r="H32" i="1"/>
  <c r="I32" i="1"/>
  <c r="D33" i="1"/>
  <c r="F33" i="1"/>
  <c r="H33" i="1"/>
  <c r="D34" i="1"/>
  <c r="E34" i="1"/>
  <c r="F34" i="1"/>
  <c r="G34" i="1"/>
  <c r="J34" i="1"/>
  <c r="H34" i="1"/>
  <c r="I34" i="1"/>
  <c r="D35" i="1"/>
  <c r="F35" i="1"/>
  <c r="H35" i="1"/>
  <c r="D36" i="1"/>
  <c r="E36" i="1"/>
  <c r="F36" i="1"/>
  <c r="G36" i="1"/>
  <c r="J36" i="1"/>
  <c r="H36" i="1"/>
  <c r="D37" i="1"/>
  <c r="F37" i="1"/>
  <c r="H37" i="1"/>
  <c r="D38" i="1"/>
  <c r="E38" i="1"/>
  <c r="F38" i="1"/>
  <c r="G38" i="1"/>
  <c r="J38" i="1"/>
  <c r="H38" i="1"/>
  <c r="I38" i="1"/>
  <c r="D39" i="1"/>
  <c r="F39" i="1"/>
  <c r="H39" i="1"/>
  <c r="D40" i="1"/>
  <c r="E40" i="1"/>
  <c r="F40" i="1"/>
  <c r="G40" i="1"/>
  <c r="H40" i="1"/>
  <c r="D41" i="1"/>
  <c r="E41" i="1"/>
  <c r="F41" i="1"/>
  <c r="H41" i="1"/>
  <c r="I41" i="1"/>
  <c r="D42" i="1"/>
  <c r="E42" i="1"/>
  <c r="F42" i="1"/>
  <c r="G42" i="1"/>
  <c r="H42" i="1"/>
  <c r="D43" i="1"/>
  <c r="H43" i="1"/>
  <c r="D44" i="1"/>
  <c r="F44" i="1"/>
  <c r="H44" i="1"/>
  <c r="D45" i="1"/>
  <c r="H45" i="1"/>
  <c r="D46" i="1"/>
  <c r="E46" i="1"/>
  <c r="F46" i="1"/>
  <c r="G46" i="1"/>
  <c r="J46" i="1"/>
  <c r="H46" i="1"/>
  <c r="I46" i="1"/>
  <c r="D47" i="1"/>
  <c r="H47" i="1"/>
  <c r="D48" i="1"/>
  <c r="F48" i="1"/>
  <c r="H48" i="1"/>
  <c r="D49" i="1"/>
  <c r="H49" i="1"/>
  <c r="D50" i="1"/>
  <c r="E50" i="1"/>
  <c r="F50" i="1"/>
  <c r="G50" i="1"/>
  <c r="J50" i="1"/>
  <c r="H50" i="1"/>
  <c r="I50" i="1"/>
  <c r="D51" i="1"/>
  <c r="H51" i="1"/>
  <c r="D52" i="1"/>
  <c r="F52" i="1"/>
  <c r="H52" i="1"/>
  <c r="D53" i="1"/>
  <c r="H53" i="1"/>
  <c r="D54" i="1"/>
  <c r="F54" i="1"/>
  <c r="H54" i="1"/>
  <c r="D55" i="1"/>
  <c r="H55" i="1"/>
  <c r="D56" i="1"/>
  <c r="F56" i="1"/>
  <c r="H56" i="1"/>
  <c r="D57" i="1"/>
  <c r="H57" i="1"/>
  <c r="D58" i="1"/>
  <c r="F58" i="1"/>
  <c r="H58" i="1"/>
  <c r="D59" i="1"/>
  <c r="H59" i="1"/>
  <c r="D60" i="1"/>
  <c r="F60" i="1"/>
  <c r="H60" i="1"/>
  <c r="D61" i="1"/>
  <c r="H61" i="1"/>
  <c r="D62" i="1"/>
  <c r="F62" i="1"/>
  <c r="H62" i="1"/>
  <c r="D63" i="1"/>
  <c r="H63" i="1"/>
  <c r="D64" i="1"/>
  <c r="E64" i="1"/>
  <c r="F64" i="1"/>
  <c r="G64" i="1"/>
  <c r="H64" i="1"/>
  <c r="I64" i="1"/>
  <c r="D65" i="1"/>
  <c r="H65" i="1"/>
  <c r="D66" i="1"/>
  <c r="E66" i="1"/>
  <c r="F66" i="1"/>
  <c r="H66" i="1"/>
  <c r="I66" i="1"/>
  <c r="D67" i="1"/>
  <c r="H67" i="1"/>
  <c r="D68" i="1"/>
  <c r="E68" i="1"/>
  <c r="F68" i="1"/>
  <c r="H68" i="1"/>
  <c r="I68" i="1"/>
  <c r="D69" i="1"/>
  <c r="H69" i="1"/>
  <c r="D70" i="1"/>
  <c r="F70" i="1"/>
  <c r="H70" i="1"/>
  <c r="D71" i="1"/>
  <c r="H71" i="1"/>
  <c r="D72" i="1"/>
  <c r="H72" i="1"/>
  <c r="D73" i="1"/>
  <c r="H73" i="1"/>
  <c r="D74" i="1"/>
  <c r="F74" i="1"/>
  <c r="H74" i="1"/>
  <c r="D75" i="1"/>
  <c r="H75" i="1"/>
  <c r="D76" i="1"/>
  <c r="H76" i="1"/>
  <c r="D77" i="1"/>
  <c r="H77" i="1"/>
  <c r="D78" i="1"/>
  <c r="F78" i="1"/>
  <c r="H78" i="1"/>
  <c r="D79" i="1"/>
  <c r="H79" i="1"/>
  <c r="D80" i="1"/>
  <c r="H80" i="1"/>
  <c r="D81" i="1"/>
  <c r="H81" i="1"/>
  <c r="D82" i="1"/>
  <c r="F82" i="1"/>
  <c r="H82" i="1"/>
  <c r="D83" i="1"/>
  <c r="H83" i="1"/>
  <c r="D84" i="1"/>
  <c r="H84" i="1"/>
  <c r="D85" i="1"/>
  <c r="F85" i="1"/>
  <c r="H85" i="1"/>
  <c r="D86" i="1"/>
  <c r="E86" i="1"/>
  <c r="F86" i="1"/>
  <c r="G86" i="1"/>
  <c r="J86" i="1"/>
  <c r="H86" i="1"/>
  <c r="K86" i="1"/>
  <c r="D87" i="1"/>
  <c r="F87" i="1"/>
  <c r="H87" i="1"/>
  <c r="D88" i="1"/>
  <c r="H88" i="1"/>
  <c r="D89" i="1"/>
  <c r="F89" i="1"/>
  <c r="H89" i="1"/>
  <c r="D90" i="1"/>
  <c r="E90" i="1"/>
  <c r="F90" i="1"/>
  <c r="G90" i="1"/>
  <c r="J90" i="1"/>
  <c r="H90" i="1"/>
  <c r="K90" i="1"/>
  <c r="D91" i="1"/>
  <c r="F91" i="1"/>
  <c r="H91" i="1"/>
  <c r="D92" i="1"/>
  <c r="E92" i="1"/>
  <c r="H92" i="1"/>
  <c r="D93" i="1"/>
  <c r="F93" i="1"/>
  <c r="H93" i="1"/>
  <c r="D94" i="1"/>
  <c r="E94" i="1"/>
  <c r="F94" i="1"/>
  <c r="H94" i="1"/>
  <c r="I94" i="1"/>
  <c r="D95" i="1"/>
  <c r="F95" i="1"/>
  <c r="H95" i="1"/>
  <c r="D96" i="1"/>
  <c r="E96" i="1"/>
  <c r="F96" i="1"/>
  <c r="H96" i="1"/>
  <c r="I96" i="1"/>
  <c r="D97" i="1"/>
  <c r="F97" i="1"/>
  <c r="H97" i="1"/>
  <c r="D98" i="1"/>
  <c r="E98" i="1"/>
  <c r="F98" i="1"/>
  <c r="H98" i="1"/>
  <c r="I98" i="1"/>
  <c r="D99" i="1"/>
  <c r="F99" i="1"/>
  <c r="H99" i="1"/>
  <c r="D100" i="1"/>
  <c r="E100" i="1"/>
  <c r="F100" i="1"/>
  <c r="H100" i="1"/>
  <c r="I100" i="1"/>
  <c r="D101" i="1"/>
  <c r="F101" i="1"/>
  <c r="H101" i="1"/>
  <c r="D102" i="1"/>
  <c r="E102" i="1"/>
  <c r="F102" i="1"/>
  <c r="H102" i="1"/>
  <c r="I102" i="1"/>
  <c r="D103" i="1"/>
  <c r="F103" i="1"/>
  <c r="H103" i="1"/>
  <c r="D104" i="1"/>
  <c r="E104" i="1"/>
  <c r="F104" i="1"/>
  <c r="H104" i="1"/>
  <c r="I104" i="1"/>
  <c r="D105" i="1"/>
  <c r="F105" i="1"/>
  <c r="H105" i="1"/>
  <c r="D106" i="1"/>
  <c r="E106" i="1"/>
  <c r="F106" i="1"/>
  <c r="H106" i="1"/>
  <c r="I106" i="1"/>
  <c r="D107" i="1"/>
  <c r="E107" i="1"/>
  <c r="I107" i="1"/>
  <c r="F107" i="1"/>
  <c r="H107" i="1"/>
  <c r="D108" i="1"/>
  <c r="E108" i="1"/>
  <c r="F108" i="1"/>
  <c r="H108" i="1"/>
  <c r="I108" i="1"/>
  <c r="D109" i="1"/>
  <c r="E109" i="1"/>
  <c r="I109" i="1"/>
  <c r="F109" i="1"/>
  <c r="H109" i="1"/>
  <c r="D110" i="1"/>
  <c r="E110" i="1"/>
  <c r="F110" i="1"/>
  <c r="H110" i="1"/>
  <c r="I110" i="1"/>
  <c r="D111" i="1"/>
  <c r="E111" i="1"/>
  <c r="I111" i="1"/>
  <c r="F111" i="1"/>
  <c r="H111" i="1"/>
  <c r="D112" i="1"/>
  <c r="E112" i="1"/>
  <c r="F112" i="1"/>
  <c r="H112" i="1"/>
  <c r="I112" i="1"/>
  <c r="D113" i="1"/>
  <c r="E113" i="1"/>
  <c r="I113" i="1"/>
  <c r="F113" i="1"/>
  <c r="H113" i="1"/>
  <c r="D114" i="1"/>
  <c r="E114" i="1"/>
  <c r="F114" i="1"/>
  <c r="H114" i="1"/>
  <c r="I114" i="1"/>
  <c r="D115" i="1"/>
  <c r="E115" i="1"/>
  <c r="I115" i="1"/>
  <c r="F115" i="1"/>
  <c r="H115" i="1"/>
  <c r="D116" i="1"/>
  <c r="E116" i="1"/>
  <c r="F116" i="1"/>
  <c r="H116" i="1"/>
  <c r="I116" i="1"/>
  <c r="D117" i="1"/>
  <c r="E117" i="1"/>
  <c r="I117" i="1"/>
  <c r="F117" i="1"/>
  <c r="H117" i="1"/>
  <c r="D118" i="1"/>
  <c r="E118" i="1"/>
  <c r="F118" i="1"/>
  <c r="H118" i="1"/>
  <c r="I118" i="1"/>
  <c r="D119" i="1"/>
  <c r="E119" i="1"/>
  <c r="I119" i="1"/>
  <c r="F119" i="1"/>
  <c r="H119" i="1"/>
  <c r="D120" i="1"/>
  <c r="E120" i="1"/>
  <c r="G120" i="1"/>
  <c r="F120" i="1"/>
  <c r="H120" i="1"/>
  <c r="I120" i="1"/>
  <c r="D121" i="1"/>
  <c r="E121" i="1"/>
  <c r="I121" i="1"/>
  <c r="F121" i="1"/>
  <c r="H121" i="1"/>
  <c r="D122" i="1"/>
  <c r="E122" i="1"/>
  <c r="F122" i="1"/>
  <c r="H122" i="1"/>
  <c r="I122" i="1"/>
  <c r="D123" i="1"/>
  <c r="E123" i="1"/>
  <c r="I123" i="1"/>
  <c r="F123" i="1"/>
  <c r="H123" i="1"/>
  <c r="D124" i="1"/>
  <c r="E124" i="1"/>
  <c r="G124" i="1"/>
  <c r="F124" i="1"/>
  <c r="H124" i="1"/>
  <c r="I124" i="1"/>
  <c r="D125" i="1"/>
  <c r="E125" i="1"/>
  <c r="I125" i="1"/>
  <c r="F125" i="1"/>
  <c r="H125" i="1"/>
  <c r="H10" i="1"/>
  <c r="E10" i="1"/>
  <c r="I10" i="1"/>
  <c r="D10" i="1"/>
  <c r="F10" i="1"/>
  <c r="X35" i="5"/>
  <c r="D39" i="5"/>
  <c r="Y15" i="3"/>
  <c r="Y16" i="3"/>
  <c r="Y17" i="3"/>
  <c r="X15" i="3"/>
  <c r="X16" i="3"/>
  <c r="X17" i="3"/>
  <c r="Q15" i="3"/>
  <c r="Q16" i="3"/>
  <c r="Q17" i="3"/>
  <c r="R15" i="3"/>
  <c r="S15" i="3"/>
  <c r="S16" i="3"/>
  <c r="S17" i="3"/>
  <c r="T15" i="3"/>
  <c r="T16" i="3"/>
  <c r="T17" i="3"/>
  <c r="U15" i="3"/>
  <c r="U16" i="3"/>
  <c r="U17" i="3"/>
  <c r="V15" i="3"/>
  <c r="V16" i="3"/>
  <c r="V17" i="3"/>
  <c r="W15" i="3"/>
  <c r="W16" i="3"/>
  <c r="W17" i="3"/>
  <c r="R16" i="3"/>
  <c r="R17" i="3"/>
  <c r="P15" i="3"/>
  <c r="P16" i="3"/>
  <c r="D43" i="5"/>
  <c r="H43" i="5"/>
  <c r="D40" i="5"/>
  <c r="H40" i="5"/>
  <c r="I92" i="1"/>
  <c r="E83" i="1"/>
  <c r="G83" i="1"/>
  <c r="F83" i="1"/>
  <c r="E79" i="1"/>
  <c r="G79" i="1"/>
  <c r="F79" i="1"/>
  <c r="E75" i="1"/>
  <c r="G75" i="1"/>
  <c r="K75" i="1"/>
  <c r="F75" i="1"/>
  <c r="E71" i="1"/>
  <c r="G71" i="1"/>
  <c r="F71" i="1"/>
  <c r="E67" i="1"/>
  <c r="G67" i="1"/>
  <c r="K67" i="1"/>
  <c r="F67" i="1"/>
  <c r="J64" i="1"/>
  <c r="K64" i="1"/>
  <c r="L64" i="1"/>
  <c r="E63" i="1"/>
  <c r="G63" i="1"/>
  <c r="F63" i="1"/>
  <c r="E59" i="1"/>
  <c r="G59" i="1"/>
  <c r="K59" i="1"/>
  <c r="F59" i="1"/>
  <c r="E55" i="1"/>
  <c r="G55" i="1"/>
  <c r="F55" i="1"/>
  <c r="E51" i="1"/>
  <c r="G51" i="1"/>
  <c r="K51" i="1"/>
  <c r="F51" i="1"/>
  <c r="G122" i="1"/>
  <c r="G118" i="1"/>
  <c r="G116" i="1"/>
  <c r="G114" i="1"/>
  <c r="G112" i="1"/>
  <c r="G110" i="1"/>
  <c r="G108" i="1"/>
  <c r="G106" i="1"/>
  <c r="G104" i="1"/>
  <c r="G102" i="1"/>
  <c r="G100" i="1"/>
  <c r="G98" i="1"/>
  <c r="G96" i="1"/>
  <c r="G94" i="1"/>
  <c r="G92" i="1"/>
  <c r="I91" i="1"/>
  <c r="E91" i="1"/>
  <c r="G91" i="1"/>
  <c r="I89" i="1"/>
  <c r="E89" i="1"/>
  <c r="G89" i="1"/>
  <c r="I87" i="1"/>
  <c r="E87" i="1"/>
  <c r="G87" i="1"/>
  <c r="I85" i="1"/>
  <c r="E85" i="1"/>
  <c r="G85" i="1"/>
  <c r="E81" i="1"/>
  <c r="I81" i="1"/>
  <c r="G81" i="1"/>
  <c r="F81" i="1"/>
  <c r="E77" i="1"/>
  <c r="I77" i="1"/>
  <c r="F77" i="1"/>
  <c r="I75" i="1"/>
  <c r="E73" i="1"/>
  <c r="I73" i="1"/>
  <c r="G73" i="1"/>
  <c r="F73" i="1"/>
  <c r="I71" i="1"/>
  <c r="E69" i="1"/>
  <c r="I69" i="1"/>
  <c r="F69" i="1"/>
  <c r="E65" i="1"/>
  <c r="I65" i="1"/>
  <c r="G65" i="1"/>
  <c r="F65" i="1"/>
  <c r="E61" i="1"/>
  <c r="I61" i="1"/>
  <c r="F61" i="1"/>
  <c r="I59" i="1"/>
  <c r="E57" i="1"/>
  <c r="I57" i="1"/>
  <c r="F57" i="1"/>
  <c r="I55" i="1"/>
  <c r="E53" i="1"/>
  <c r="I53" i="1"/>
  <c r="F53" i="1"/>
  <c r="E49" i="1"/>
  <c r="I49" i="1"/>
  <c r="E47" i="1"/>
  <c r="I47" i="1"/>
  <c r="E45" i="1"/>
  <c r="I45" i="1"/>
  <c r="E43" i="1"/>
  <c r="I43" i="1"/>
  <c r="K50" i="1"/>
  <c r="L50" i="1"/>
  <c r="F49" i="1"/>
  <c r="F47" i="1"/>
  <c r="K46" i="1"/>
  <c r="L46" i="1"/>
  <c r="F45" i="1"/>
  <c r="F43" i="1"/>
  <c r="G41" i="1"/>
  <c r="K38" i="1"/>
  <c r="K36" i="1"/>
  <c r="K34" i="1"/>
  <c r="K32" i="1"/>
  <c r="L32" i="1"/>
  <c r="K30" i="1"/>
  <c r="K28" i="1"/>
  <c r="L28" i="1"/>
  <c r="K26" i="1"/>
  <c r="K24" i="1"/>
  <c r="L24" i="1"/>
  <c r="K22" i="1"/>
  <c r="K20" i="1"/>
  <c r="L20" i="1"/>
  <c r="K18" i="1"/>
  <c r="E39" i="1"/>
  <c r="L38" i="1"/>
  <c r="E37" i="1"/>
  <c r="I37" i="1"/>
  <c r="E35" i="1"/>
  <c r="L34" i="1"/>
  <c r="E33" i="1"/>
  <c r="I33" i="1"/>
  <c r="E31" i="1"/>
  <c r="L30" i="1"/>
  <c r="E29" i="1"/>
  <c r="I29" i="1"/>
  <c r="E27" i="1"/>
  <c r="L26" i="1"/>
  <c r="E25" i="1"/>
  <c r="I25" i="1"/>
  <c r="E23" i="1"/>
  <c r="L22" i="1"/>
  <c r="E21" i="1"/>
  <c r="I21" i="1"/>
  <c r="E19" i="1"/>
  <c r="L18" i="1"/>
  <c r="E17" i="1"/>
  <c r="I17" i="1"/>
  <c r="G15" i="1"/>
  <c r="G13" i="1"/>
  <c r="J13" i="1"/>
  <c r="G11" i="1"/>
  <c r="D41" i="5"/>
  <c r="H41" i="5"/>
  <c r="J59" i="1"/>
  <c r="J75" i="1"/>
  <c r="J51" i="1"/>
  <c r="J67" i="1"/>
  <c r="K13" i="1"/>
  <c r="L13" i="1"/>
  <c r="J11" i="1"/>
  <c r="K11" i="1"/>
  <c r="L11" i="1"/>
  <c r="J15" i="1"/>
  <c r="K15" i="1"/>
  <c r="L15" i="1"/>
  <c r="G17" i="1"/>
  <c r="G21" i="1"/>
  <c r="G25" i="1"/>
  <c r="G29" i="1"/>
  <c r="G33" i="1"/>
  <c r="G37" i="1"/>
  <c r="G43" i="1"/>
  <c r="G45" i="1"/>
  <c r="G47" i="1"/>
  <c r="G49" i="1"/>
  <c r="G53" i="1"/>
  <c r="L59" i="1"/>
  <c r="G61" i="1"/>
  <c r="G69" i="1"/>
  <c r="L75" i="1"/>
  <c r="G77" i="1"/>
  <c r="K92" i="1"/>
  <c r="J92" i="1"/>
  <c r="K96" i="1"/>
  <c r="L96" i="1"/>
  <c r="J96" i="1"/>
  <c r="K100" i="1"/>
  <c r="L100" i="1"/>
  <c r="J100" i="1"/>
  <c r="K104" i="1"/>
  <c r="L104" i="1"/>
  <c r="J104" i="1"/>
  <c r="K108" i="1"/>
  <c r="L108" i="1"/>
  <c r="J108" i="1"/>
  <c r="K112" i="1"/>
  <c r="L112" i="1"/>
  <c r="J112" i="1"/>
  <c r="K116" i="1"/>
  <c r="L116" i="1"/>
  <c r="J116" i="1"/>
  <c r="K120" i="1"/>
  <c r="L120" i="1"/>
  <c r="T44" i="1"/>
  <c r="J120" i="1"/>
  <c r="K124" i="1"/>
  <c r="L124" i="1"/>
  <c r="J124" i="1"/>
  <c r="K83" i="1"/>
  <c r="J83" i="1"/>
  <c r="J41" i="1"/>
  <c r="K41" i="1"/>
  <c r="L41" i="1"/>
  <c r="K65" i="1"/>
  <c r="L65" i="1"/>
  <c r="J65" i="1"/>
  <c r="K73" i="1"/>
  <c r="L73" i="1"/>
  <c r="J73" i="1"/>
  <c r="K81" i="1"/>
  <c r="L81" i="1"/>
  <c r="J81" i="1"/>
  <c r="K85" i="1"/>
  <c r="L85" i="1"/>
  <c r="J85" i="1"/>
  <c r="K87" i="1"/>
  <c r="J87" i="1"/>
  <c r="L87" i="1"/>
  <c r="K89" i="1"/>
  <c r="L89" i="1"/>
  <c r="J89" i="1"/>
  <c r="K91" i="1"/>
  <c r="J91" i="1"/>
  <c r="L91" i="1"/>
  <c r="K94" i="1"/>
  <c r="L94" i="1"/>
  <c r="J94" i="1"/>
  <c r="K98" i="1"/>
  <c r="L98" i="1"/>
  <c r="J98" i="1"/>
  <c r="K102" i="1"/>
  <c r="L102" i="1"/>
  <c r="J102" i="1"/>
  <c r="K106" i="1"/>
  <c r="L106" i="1"/>
  <c r="J106" i="1"/>
  <c r="K110" i="1"/>
  <c r="L110" i="1"/>
  <c r="J110" i="1"/>
  <c r="K114" i="1"/>
  <c r="L114" i="1"/>
  <c r="J114" i="1"/>
  <c r="K118" i="1"/>
  <c r="L118" i="1"/>
  <c r="J118" i="1"/>
  <c r="K122" i="1"/>
  <c r="L122" i="1"/>
  <c r="J122" i="1"/>
  <c r="K55" i="1"/>
  <c r="L55" i="1"/>
  <c r="J55" i="1"/>
  <c r="K63" i="1"/>
  <c r="J63" i="1"/>
  <c r="K71" i="1"/>
  <c r="L71" i="1"/>
  <c r="J71" i="1"/>
  <c r="K79" i="1"/>
  <c r="J79" i="1"/>
  <c r="K77" i="1"/>
  <c r="L77" i="1"/>
  <c r="J77" i="1"/>
  <c r="K69" i="1"/>
  <c r="L69" i="1"/>
  <c r="J69" i="1"/>
  <c r="K61" i="1"/>
  <c r="L61" i="1"/>
  <c r="J61" i="1"/>
  <c r="K53" i="1"/>
  <c r="L53" i="1"/>
  <c r="J53" i="1"/>
  <c r="K49" i="1"/>
  <c r="L49" i="1"/>
  <c r="J49" i="1"/>
  <c r="K45" i="1"/>
  <c r="L45" i="1"/>
  <c r="J45" i="1"/>
  <c r="K47" i="1"/>
  <c r="L47" i="1"/>
  <c r="J47" i="1"/>
  <c r="K43" i="1"/>
  <c r="L43" i="1"/>
  <c r="J43" i="1"/>
  <c r="K37" i="1"/>
  <c r="L37" i="1"/>
  <c r="J37" i="1"/>
  <c r="K33" i="1"/>
  <c r="L33" i="1"/>
  <c r="J33" i="1"/>
  <c r="K29" i="1"/>
  <c r="L29" i="1"/>
  <c r="J29" i="1"/>
  <c r="K25" i="1"/>
  <c r="L25" i="1"/>
  <c r="J25" i="1"/>
  <c r="K21" i="1"/>
  <c r="L21" i="1"/>
  <c r="J21" i="1"/>
  <c r="K17" i="1"/>
  <c r="L17" i="1"/>
  <c r="J17" i="1"/>
  <c r="P17" i="3"/>
  <c r="P18" i="3"/>
  <c r="O18" i="3"/>
  <c r="S12" i="3"/>
  <c r="D42" i="5"/>
  <c r="H42" i="5"/>
  <c r="J37" i="5"/>
  <c r="U12" i="3"/>
  <c r="T12" i="3"/>
  <c r="U11" i="3"/>
  <c r="S11" i="3"/>
  <c r="T11" i="3"/>
  <c r="V40" i="1"/>
  <c r="V41" i="1"/>
  <c r="V42" i="1"/>
  <c r="I19" i="1"/>
  <c r="G19" i="1"/>
  <c r="I23" i="1"/>
  <c r="G23" i="1"/>
  <c r="I27" i="1"/>
  <c r="G27" i="1"/>
  <c r="I31" i="1"/>
  <c r="G31" i="1"/>
  <c r="I35" i="1"/>
  <c r="G35" i="1"/>
  <c r="I39" i="1"/>
  <c r="G39" i="1"/>
  <c r="G57" i="1"/>
  <c r="G10" i="1"/>
  <c r="E88" i="1"/>
  <c r="I88" i="1"/>
  <c r="I84" i="1"/>
  <c r="E84" i="1"/>
  <c r="G84" i="1"/>
  <c r="E80" i="1"/>
  <c r="I80" i="1"/>
  <c r="I76" i="1"/>
  <c r="E76" i="1"/>
  <c r="G76" i="1"/>
  <c r="E72" i="1"/>
  <c r="I72" i="1"/>
  <c r="I51" i="1"/>
  <c r="L51" i="1"/>
  <c r="I63" i="1"/>
  <c r="L63" i="1"/>
  <c r="I67" i="1"/>
  <c r="L67" i="1"/>
  <c r="I79" i="1"/>
  <c r="L79" i="1"/>
  <c r="I83" i="1"/>
  <c r="L83" i="1"/>
  <c r="G125" i="1"/>
  <c r="G123" i="1"/>
  <c r="G121" i="1"/>
  <c r="G119" i="1"/>
  <c r="G117" i="1"/>
  <c r="G115" i="1"/>
  <c r="G113" i="1"/>
  <c r="G111" i="1"/>
  <c r="G109" i="1"/>
  <c r="G107" i="1"/>
  <c r="E105" i="1"/>
  <c r="I105" i="1"/>
  <c r="G105" i="1"/>
  <c r="E103" i="1"/>
  <c r="I103" i="1"/>
  <c r="G103" i="1"/>
  <c r="E101" i="1"/>
  <c r="I101" i="1"/>
  <c r="G101" i="1"/>
  <c r="E99" i="1"/>
  <c r="I99" i="1"/>
  <c r="G99" i="1"/>
  <c r="E97" i="1"/>
  <c r="I97" i="1"/>
  <c r="G97" i="1"/>
  <c r="E95" i="1"/>
  <c r="I95" i="1"/>
  <c r="G95" i="1"/>
  <c r="E93" i="1"/>
  <c r="I93" i="1"/>
  <c r="G93" i="1"/>
  <c r="F92" i="1"/>
  <c r="L92" i="1"/>
  <c r="I90" i="1"/>
  <c r="L90" i="1"/>
  <c r="F88" i="1"/>
  <c r="I86" i="1"/>
  <c r="L86" i="1"/>
  <c r="F84" i="1"/>
  <c r="I82" i="1"/>
  <c r="E82" i="1"/>
  <c r="G82" i="1"/>
  <c r="F80" i="1"/>
  <c r="I78" i="1"/>
  <c r="E78" i="1"/>
  <c r="G78" i="1"/>
  <c r="F76" i="1"/>
  <c r="I74" i="1"/>
  <c r="E74" i="1"/>
  <c r="G74" i="1"/>
  <c r="F72" i="1"/>
  <c r="I70" i="1"/>
  <c r="E70" i="1"/>
  <c r="G70" i="1"/>
  <c r="G68" i="1"/>
  <c r="G66" i="1"/>
  <c r="E60" i="1"/>
  <c r="I60" i="1"/>
  <c r="I56" i="1"/>
  <c r="E56" i="1"/>
  <c r="G56" i="1"/>
  <c r="E52" i="1"/>
  <c r="I52" i="1"/>
  <c r="E48" i="1"/>
  <c r="I48" i="1"/>
  <c r="E44" i="1"/>
  <c r="I44" i="1"/>
  <c r="I42" i="1"/>
  <c r="L42" i="1"/>
  <c r="I40" i="1"/>
  <c r="I36" i="1"/>
  <c r="L36" i="1"/>
  <c r="E62" i="1"/>
  <c r="I62" i="1"/>
  <c r="I58" i="1"/>
  <c r="E58" i="1"/>
  <c r="G58" i="1"/>
  <c r="E54" i="1"/>
  <c r="I54" i="1"/>
  <c r="J42" i="1"/>
  <c r="K42" i="1"/>
  <c r="J40" i="1"/>
  <c r="K40" i="1"/>
  <c r="J39" i="7"/>
  <c r="K16" i="1"/>
  <c r="L16" i="1"/>
  <c r="K14" i="1"/>
  <c r="L14" i="1"/>
  <c r="J58" i="1"/>
  <c r="K58" i="1"/>
  <c r="L58" i="1"/>
  <c r="J56" i="1"/>
  <c r="K56" i="1"/>
  <c r="L56" i="1"/>
  <c r="K66" i="1"/>
  <c r="L66" i="1"/>
  <c r="J66" i="1"/>
  <c r="J70" i="1"/>
  <c r="K70" i="1"/>
  <c r="L70" i="1"/>
  <c r="J74" i="1"/>
  <c r="K74" i="1"/>
  <c r="L74" i="1"/>
  <c r="K78" i="1"/>
  <c r="J78" i="1"/>
  <c r="L78" i="1"/>
  <c r="K82" i="1"/>
  <c r="J82" i="1"/>
  <c r="L82" i="1"/>
  <c r="J93" i="1"/>
  <c r="K93" i="1"/>
  <c r="J95" i="1"/>
  <c r="K95" i="1"/>
  <c r="J97" i="1"/>
  <c r="K97" i="1"/>
  <c r="J99" i="1"/>
  <c r="K99" i="1"/>
  <c r="J101" i="1"/>
  <c r="K101" i="1"/>
  <c r="J103" i="1"/>
  <c r="K103" i="1"/>
  <c r="J105" i="1"/>
  <c r="K105" i="1"/>
  <c r="J107" i="1"/>
  <c r="K107" i="1"/>
  <c r="L107" i="1"/>
  <c r="J111" i="1"/>
  <c r="K111" i="1"/>
  <c r="L111" i="1"/>
  <c r="J115" i="1"/>
  <c r="K115" i="1"/>
  <c r="L115" i="1"/>
  <c r="J119" i="1"/>
  <c r="K119" i="1"/>
  <c r="L119" i="1"/>
  <c r="J123" i="1"/>
  <c r="K123" i="1"/>
  <c r="L123" i="1"/>
  <c r="J76" i="1"/>
  <c r="K76" i="1"/>
  <c r="L76" i="1"/>
  <c r="J84" i="1"/>
  <c r="K84" i="1"/>
  <c r="L84" i="1"/>
  <c r="K39" i="1"/>
  <c r="J39" i="1"/>
  <c r="K35" i="1"/>
  <c r="L35" i="1"/>
  <c r="J35" i="1"/>
  <c r="K31" i="1"/>
  <c r="J31" i="1"/>
  <c r="K27" i="1"/>
  <c r="L27" i="1"/>
  <c r="J27" i="1"/>
  <c r="K23" i="1"/>
  <c r="J23" i="1"/>
  <c r="K19" i="1"/>
  <c r="L19" i="1"/>
  <c r="J19" i="1"/>
  <c r="V43" i="1"/>
  <c r="U44" i="1"/>
  <c r="G54" i="1"/>
  <c r="G62" i="1"/>
  <c r="L40" i="1"/>
  <c r="G44" i="1"/>
  <c r="G48" i="1"/>
  <c r="G52" i="1"/>
  <c r="G60" i="1"/>
  <c r="J68" i="1"/>
  <c r="K68" i="1"/>
  <c r="L68" i="1"/>
  <c r="L93" i="1"/>
  <c r="L95" i="1"/>
  <c r="L97" i="1"/>
  <c r="L99" i="1"/>
  <c r="L101" i="1"/>
  <c r="L103" i="1"/>
  <c r="L105" i="1"/>
  <c r="J109" i="1"/>
  <c r="K109" i="1"/>
  <c r="L109" i="1"/>
  <c r="J113" i="1"/>
  <c r="K113" i="1"/>
  <c r="L113" i="1"/>
  <c r="J117" i="1"/>
  <c r="K117" i="1"/>
  <c r="L117" i="1"/>
  <c r="J121" i="1"/>
  <c r="K121" i="1"/>
  <c r="L121" i="1"/>
  <c r="J125" i="1"/>
  <c r="K125" i="1"/>
  <c r="L125" i="1"/>
  <c r="G72" i="1"/>
  <c r="G80" i="1"/>
  <c r="G88" i="1"/>
  <c r="J10" i="1"/>
  <c r="K10" i="1"/>
  <c r="L10" i="1"/>
  <c r="K57" i="1"/>
  <c r="L57" i="1"/>
  <c r="J57" i="1"/>
  <c r="L39" i="1"/>
  <c r="L31" i="1"/>
  <c r="L23" i="1"/>
  <c r="J80" i="1"/>
  <c r="K80" i="1"/>
  <c r="L80" i="1"/>
  <c r="J44" i="1"/>
  <c r="K44" i="1"/>
  <c r="L44" i="1"/>
  <c r="K62" i="1"/>
  <c r="L62" i="1"/>
  <c r="J62" i="1"/>
  <c r="J52" i="1"/>
  <c r="K52" i="1"/>
  <c r="L52" i="1"/>
  <c r="K88" i="1"/>
  <c r="L88" i="1"/>
  <c r="J88" i="1"/>
  <c r="J72" i="1"/>
  <c r="K72" i="1"/>
  <c r="L72" i="1"/>
  <c r="J60" i="1"/>
  <c r="K60" i="1"/>
  <c r="L60" i="1"/>
  <c r="J48" i="1"/>
  <c r="K48" i="1"/>
  <c r="L48" i="1"/>
  <c r="J54" i="1"/>
  <c r="K54" i="1"/>
  <c r="L54" i="1"/>
  <c r="V44" i="1"/>
  <c r="S11" i="1"/>
  <c r="T45" i="1"/>
  <c r="T47" i="1"/>
  <c r="T50" i="1" s="1"/>
  <c r="T51" i="1" s="1"/>
  <c r="Q29" i="1" s="1"/>
  <c r="K43" i="7"/>
  <c r="K42" i="7"/>
  <c r="H41" i="7"/>
  <c r="I41" i="7"/>
  <c r="K44" i="7"/>
  <c r="K45" i="7"/>
  <c r="K46" i="7"/>
  <c r="K39" i="7"/>
  <c r="G91" i="8" l="1"/>
  <c r="G122" i="8"/>
  <c r="I118" i="8"/>
  <c r="I96" i="8"/>
  <c r="I88" i="8"/>
  <c r="G80" i="8"/>
  <c r="G64" i="8"/>
  <c r="G103" i="8"/>
  <c r="G53" i="8"/>
  <c r="K124" i="8"/>
  <c r="J124" i="8"/>
  <c r="K120" i="8"/>
  <c r="J120" i="8"/>
  <c r="K116" i="8"/>
  <c r="J116" i="8"/>
  <c r="K112" i="8"/>
  <c r="J112" i="8"/>
  <c r="K82" i="8"/>
  <c r="J82" i="8"/>
  <c r="K78" i="8"/>
  <c r="J78" i="8"/>
  <c r="K74" i="8"/>
  <c r="J74" i="8"/>
  <c r="K70" i="8"/>
  <c r="J70" i="8"/>
  <c r="K66" i="8"/>
  <c r="J66" i="8"/>
  <c r="K62" i="8"/>
  <c r="J62" i="8"/>
  <c r="K58" i="8"/>
  <c r="J58" i="8"/>
  <c r="K10" i="8"/>
  <c r="J10" i="8"/>
  <c r="K118" i="8"/>
  <c r="J118" i="8"/>
  <c r="K110" i="8"/>
  <c r="J110" i="8"/>
  <c r="K108" i="8"/>
  <c r="J108" i="8"/>
  <c r="K104" i="8"/>
  <c r="J104" i="8"/>
  <c r="K102" i="8"/>
  <c r="J102" i="8"/>
  <c r="K94" i="8"/>
  <c r="J94" i="8"/>
  <c r="K90" i="8"/>
  <c r="J90" i="8"/>
  <c r="K86" i="8"/>
  <c r="J86" i="8"/>
  <c r="K84" i="8"/>
  <c r="J84" i="8"/>
  <c r="K49" i="8"/>
  <c r="J49" i="8"/>
  <c r="K46" i="8"/>
  <c r="J46" i="8"/>
  <c r="K56" i="8"/>
  <c r="J56" i="8"/>
  <c r="K50" i="8"/>
  <c r="J50" i="8"/>
  <c r="K114" i="8"/>
  <c r="L114" i="8" s="1"/>
  <c r="J114" i="8"/>
  <c r="J100" i="8"/>
  <c r="K100" i="8"/>
  <c r="L100" i="8" s="1"/>
  <c r="J98" i="8"/>
  <c r="K98" i="8"/>
  <c r="L98" i="8" s="1"/>
  <c r="J97" i="8"/>
  <c r="K97" i="8"/>
  <c r="L97" i="8" s="1"/>
  <c r="J123" i="8"/>
  <c r="K123" i="8"/>
  <c r="L123" i="8" s="1"/>
  <c r="J121" i="8"/>
  <c r="K121" i="8"/>
  <c r="L121" i="8" s="1"/>
  <c r="J119" i="8"/>
  <c r="K119" i="8"/>
  <c r="L119" i="8" s="1"/>
  <c r="J117" i="8"/>
  <c r="K117" i="8"/>
  <c r="L117" i="8" s="1"/>
  <c r="J115" i="8"/>
  <c r="K115" i="8"/>
  <c r="L115" i="8" s="1"/>
  <c r="J113" i="8"/>
  <c r="K113" i="8"/>
  <c r="L113" i="8" s="1"/>
  <c r="J111" i="8"/>
  <c r="K111" i="8"/>
  <c r="L111" i="8" s="1"/>
  <c r="J109" i="8"/>
  <c r="K109" i="8"/>
  <c r="L109" i="8" s="1"/>
  <c r="I124" i="8"/>
  <c r="L124" i="8" s="1"/>
  <c r="I116" i="8"/>
  <c r="L116" i="8" s="1"/>
  <c r="I108" i="8"/>
  <c r="L108" i="8" s="1"/>
  <c r="I104" i="8"/>
  <c r="L104" i="8" s="1"/>
  <c r="K101" i="8"/>
  <c r="L101" i="8" s="1"/>
  <c r="J101" i="8"/>
  <c r="J105" i="8"/>
  <c r="K105" i="8"/>
  <c r="L105" i="8" s="1"/>
  <c r="I102" i="8"/>
  <c r="L102" i="8" s="1"/>
  <c r="I94" i="8"/>
  <c r="L94" i="8" s="1"/>
  <c r="I90" i="8"/>
  <c r="L90" i="8" s="1"/>
  <c r="I86" i="8"/>
  <c r="I82" i="8"/>
  <c r="L82" i="8" s="1"/>
  <c r="G76" i="8"/>
  <c r="I74" i="8"/>
  <c r="L74" i="8" s="1"/>
  <c r="G68" i="8"/>
  <c r="I66" i="8"/>
  <c r="L66" i="8" s="1"/>
  <c r="G60" i="8"/>
  <c r="I58" i="8"/>
  <c r="L58" i="8" s="1"/>
  <c r="I49" i="8"/>
  <c r="I46" i="8"/>
  <c r="L46" i="8" s="1"/>
  <c r="K37" i="8"/>
  <c r="L37" i="8" s="1"/>
  <c r="J37" i="8"/>
  <c r="K33" i="8"/>
  <c r="L33" i="8" s="1"/>
  <c r="J33" i="8"/>
  <c r="K28" i="8"/>
  <c r="L28" i="8" s="1"/>
  <c r="J28" i="8"/>
  <c r="K24" i="8"/>
  <c r="L24" i="8" s="1"/>
  <c r="J24" i="8"/>
  <c r="K21" i="8"/>
  <c r="L21" i="8" s="1"/>
  <c r="J21" i="8"/>
  <c r="K19" i="8"/>
  <c r="L19" i="8" s="1"/>
  <c r="J19" i="8"/>
  <c r="I56" i="8"/>
  <c r="L56" i="8" s="1"/>
  <c r="I50" i="8"/>
  <c r="L50" i="8" s="1"/>
  <c r="G45" i="8"/>
  <c r="G44" i="8"/>
  <c r="G43" i="8"/>
  <c r="G42" i="8"/>
  <c r="G41" i="8"/>
  <c r="G40" i="8"/>
  <c r="G38" i="8"/>
  <c r="G36" i="8"/>
  <c r="G34" i="8"/>
  <c r="G32" i="8"/>
  <c r="G30" i="8"/>
  <c r="G29" i="8"/>
  <c r="G27" i="8"/>
  <c r="G25" i="8"/>
  <c r="G23" i="8"/>
  <c r="K17" i="8"/>
  <c r="L17" i="8" s="1"/>
  <c r="J17" i="8"/>
  <c r="J15" i="8"/>
  <c r="K15" i="8"/>
  <c r="L15" i="8" s="1"/>
  <c r="J13" i="8"/>
  <c r="K13" i="8"/>
  <c r="L13" i="8" s="1"/>
  <c r="I10" i="8"/>
  <c r="L10" i="8" s="1"/>
  <c r="J125" i="8"/>
  <c r="K125" i="8"/>
  <c r="L125" i="8" s="1"/>
  <c r="K122" i="8"/>
  <c r="L122" i="8" s="1"/>
  <c r="J122" i="8"/>
  <c r="I120" i="8"/>
  <c r="L120" i="8" s="1"/>
  <c r="T44" i="8" s="1"/>
  <c r="I112" i="8"/>
  <c r="L112" i="8" s="1"/>
  <c r="K99" i="8"/>
  <c r="L99" i="8" s="1"/>
  <c r="J99" i="8"/>
  <c r="L118" i="8"/>
  <c r="L110" i="8"/>
  <c r="K106" i="8"/>
  <c r="L106" i="8" s="1"/>
  <c r="J106" i="8"/>
  <c r="J93" i="8"/>
  <c r="K93" i="8"/>
  <c r="L93" i="8" s="1"/>
  <c r="J89" i="8"/>
  <c r="K89" i="8"/>
  <c r="L89" i="8" s="1"/>
  <c r="J85" i="8"/>
  <c r="K85" i="8"/>
  <c r="L85" i="8" s="1"/>
  <c r="K96" i="8"/>
  <c r="L96" i="8" s="1"/>
  <c r="J96" i="8"/>
  <c r="L92" i="8"/>
  <c r="K92" i="8"/>
  <c r="J92" i="8"/>
  <c r="K88" i="8"/>
  <c r="L88" i="8" s="1"/>
  <c r="J88" i="8"/>
  <c r="L84" i="8"/>
  <c r="J83" i="8"/>
  <c r="K83" i="8"/>
  <c r="L83" i="8" s="1"/>
  <c r="J81" i="8"/>
  <c r="K81" i="8"/>
  <c r="L81" i="8" s="1"/>
  <c r="J79" i="8"/>
  <c r="K79" i="8"/>
  <c r="L79" i="8" s="1"/>
  <c r="J77" i="8"/>
  <c r="K77" i="8"/>
  <c r="L77" i="8" s="1"/>
  <c r="J75" i="8"/>
  <c r="K75" i="8"/>
  <c r="L75" i="8" s="1"/>
  <c r="J73" i="8"/>
  <c r="K73" i="8"/>
  <c r="L73" i="8" s="1"/>
  <c r="J71" i="8"/>
  <c r="K71" i="8"/>
  <c r="L71" i="8" s="1"/>
  <c r="J69" i="8"/>
  <c r="K69" i="8"/>
  <c r="L69" i="8" s="1"/>
  <c r="J67" i="8"/>
  <c r="K67" i="8"/>
  <c r="L67" i="8" s="1"/>
  <c r="J65" i="8"/>
  <c r="K65" i="8"/>
  <c r="L65" i="8" s="1"/>
  <c r="J63" i="8"/>
  <c r="K63" i="8"/>
  <c r="L63" i="8" s="1"/>
  <c r="J61" i="8"/>
  <c r="K61" i="8"/>
  <c r="L61" i="8" s="1"/>
  <c r="J59" i="8"/>
  <c r="K59" i="8"/>
  <c r="L59" i="8" s="1"/>
  <c r="J57" i="8"/>
  <c r="K57" i="8"/>
  <c r="L57" i="8" s="1"/>
  <c r="K80" i="8"/>
  <c r="L80" i="8" s="1"/>
  <c r="J80" i="8"/>
  <c r="I78" i="8"/>
  <c r="L78" i="8" s="1"/>
  <c r="K72" i="8"/>
  <c r="L72" i="8" s="1"/>
  <c r="J72" i="8"/>
  <c r="I70" i="8"/>
  <c r="L70" i="8" s="1"/>
  <c r="K64" i="8"/>
  <c r="L64" i="8" s="1"/>
  <c r="J64" i="8"/>
  <c r="I62" i="8"/>
  <c r="L62" i="8" s="1"/>
  <c r="L54" i="8"/>
  <c r="K54" i="8"/>
  <c r="J54" i="8"/>
  <c r="K51" i="8"/>
  <c r="L51" i="8" s="1"/>
  <c r="J51" i="8"/>
  <c r="K48" i="8"/>
  <c r="L48" i="8" s="1"/>
  <c r="J48" i="8"/>
  <c r="K39" i="8"/>
  <c r="L39" i="8" s="1"/>
  <c r="J39" i="8"/>
  <c r="K35" i="8"/>
  <c r="L35" i="8" s="1"/>
  <c r="J35" i="8"/>
  <c r="K31" i="8"/>
  <c r="L31" i="8" s="1"/>
  <c r="J31" i="8"/>
  <c r="K26" i="8"/>
  <c r="L26" i="8" s="1"/>
  <c r="J26" i="8"/>
  <c r="K22" i="8"/>
  <c r="L22" i="8" s="1"/>
  <c r="J22" i="8"/>
  <c r="K20" i="8"/>
  <c r="L20" i="8" s="1"/>
  <c r="J20" i="8"/>
  <c r="K18" i="8"/>
  <c r="L18" i="8" s="1"/>
  <c r="J18" i="8"/>
  <c r="J55" i="8"/>
  <c r="K55" i="8"/>
  <c r="L55" i="8" s="1"/>
  <c r="K52" i="8"/>
  <c r="L52" i="8" s="1"/>
  <c r="J52" i="8"/>
  <c r="L47" i="8"/>
  <c r="K47" i="8"/>
  <c r="J47" i="8"/>
  <c r="G11" i="8"/>
  <c r="J103" i="8" l="1"/>
  <c r="K103" i="8"/>
  <c r="L103" i="8" s="1"/>
  <c r="L49" i="8"/>
  <c r="L86" i="8"/>
  <c r="J53" i="8"/>
  <c r="K53" i="8"/>
  <c r="L53" i="8" s="1"/>
  <c r="J91" i="8"/>
  <c r="K91" i="8"/>
  <c r="L91" i="8" s="1"/>
  <c r="J11" i="8"/>
  <c r="K11" i="8"/>
  <c r="L11" i="8" s="1"/>
  <c r="J25" i="8"/>
  <c r="K25" i="8"/>
  <c r="L25" i="8" s="1"/>
  <c r="J29" i="8"/>
  <c r="K29" i="8"/>
  <c r="L29" i="8" s="1"/>
  <c r="J32" i="8"/>
  <c r="K32" i="8"/>
  <c r="L32" i="8" s="1"/>
  <c r="J36" i="8"/>
  <c r="K36" i="8"/>
  <c r="L36" i="8" s="1"/>
  <c r="J40" i="8"/>
  <c r="K40" i="8"/>
  <c r="L40" i="8" s="1"/>
  <c r="J42" i="8"/>
  <c r="K42" i="8"/>
  <c r="L42" i="8" s="1"/>
  <c r="J44" i="8"/>
  <c r="K44" i="8"/>
  <c r="L44" i="8" s="1"/>
  <c r="V41" i="8"/>
  <c r="V42" i="8" s="1"/>
  <c r="V40" i="8"/>
  <c r="J23" i="8"/>
  <c r="K23" i="8"/>
  <c r="L23" i="8" s="1"/>
  <c r="J27" i="8"/>
  <c r="K27" i="8"/>
  <c r="L27" i="8" s="1"/>
  <c r="J30" i="8"/>
  <c r="K30" i="8"/>
  <c r="L30" i="8" s="1"/>
  <c r="J34" i="8"/>
  <c r="K34" i="8"/>
  <c r="L34" i="8" s="1"/>
  <c r="J38" i="8"/>
  <c r="K38" i="8"/>
  <c r="L38" i="8" s="1"/>
  <c r="J41" i="8"/>
  <c r="K41" i="8"/>
  <c r="L41" i="8" s="1"/>
  <c r="J43" i="8"/>
  <c r="K43" i="8"/>
  <c r="L43" i="8" s="1"/>
  <c r="J45" i="8"/>
  <c r="K45" i="8"/>
  <c r="L45" i="8" s="1"/>
  <c r="K60" i="8"/>
  <c r="L60" i="8" s="1"/>
  <c r="J60" i="8"/>
  <c r="K68" i="8"/>
  <c r="L68" i="8" s="1"/>
  <c r="J68" i="8"/>
  <c r="K76" i="8"/>
  <c r="L76" i="8" s="1"/>
  <c r="J76" i="8"/>
  <c r="V43" i="8" l="1"/>
  <c r="U44" i="8" s="1"/>
  <c r="V44" i="8" l="1"/>
  <c r="S11" i="8"/>
</calcChain>
</file>

<file path=xl/sharedStrings.xml><?xml version="1.0" encoding="utf-8"?>
<sst xmlns="http://schemas.openxmlformats.org/spreadsheetml/2006/main" count="745" uniqueCount="435">
  <si>
    <t>Год</t>
  </si>
  <si>
    <t>номер месяца</t>
  </si>
  <si>
    <t>Мухаррам</t>
  </si>
  <si>
    <t>Январь</t>
  </si>
  <si>
    <t>Сафар</t>
  </si>
  <si>
    <t>Февраль</t>
  </si>
  <si>
    <t>Рабии аль-Ауваль</t>
  </si>
  <si>
    <t>Март</t>
  </si>
  <si>
    <t>Рабии аль-Ахир</t>
  </si>
  <si>
    <t>Апрель</t>
  </si>
  <si>
    <t>Джумада аль-Ауваль</t>
  </si>
  <si>
    <t>Май</t>
  </si>
  <si>
    <t>Джумада аль-Ахир</t>
  </si>
  <si>
    <t>Июнь</t>
  </si>
  <si>
    <t>Раджаб</t>
  </si>
  <si>
    <t>Июль</t>
  </si>
  <si>
    <t>Шаабан</t>
  </si>
  <si>
    <t>Август</t>
  </si>
  <si>
    <t>Рамадан</t>
  </si>
  <si>
    <t>Сентябрь</t>
  </si>
  <si>
    <t>Шауваль</t>
  </si>
  <si>
    <t>Октябрь</t>
  </si>
  <si>
    <t>Зуль-Каада</t>
  </si>
  <si>
    <t>Ноябрь</t>
  </si>
  <si>
    <t>Зуль-Хиджа</t>
  </si>
  <si>
    <t>Декабрь</t>
  </si>
  <si>
    <t>Проблема пересчета дат исторических событий с юлианского на григорианский календарь оказалась актуальной для многих государств, в том числе и для России. Это именно проблема, так как из-за незнания правил такого пересчета возникло много ошибок, которые попали даже в официальные документы, в том числе в законы. В принципе, самостоятельно произвести подобный пересчет не сложно. Для пересчета даты с юлианского календаря (часто используется термин «старый стиль») на григорианский необходимо прибавить:</t>
  </si>
  <si>
    <t>к датам XII и XIII веков – 7 суток,</t>
  </si>
  <si>
    <t>к датам XIV века – 8 суток, </t>
  </si>
  <si>
    <t>к датам XV века и до 4 октября 1582 года – 9 суток,</t>
  </si>
  <si>
    <t>к датам с 15 октября 1582 года по 29 февраля 1700 года – 10 суток, </t>
  </si>
  <si>
    <t>к датам с марта 1700 года по 29 февраля 1800 года – 11 суток, </t>
  </si>
  <si>
    <t>к датам с марта 1800 года по 29 февраля 1900 года – 12 суток, </t>
  </si>
  <si>
    <t>к датам с марта 1900 года по 14 февраля 1918 года – 13 суток.</t>
  </si>
  <si>
    <t>Введите номер года с 1830 по 2069: </t>
  </si>
  <si>
    <r>
      <t>#2</t>
    </r>
    <r>
      <rPr>
        <sz val="13.5"/>
        <rFont val="Tahoma"/>
        <family val="2"/>
        <charset val="204"/>
      </rPr>
      <t>/</t>
    </r>
    <r>
      <rPr>
        <vertAlign val="superscript"/>
        <sz val="13.5"/>
        <rFont val="Tahoma"/>
        <family val="2"/>
        <charset val="204"/>
      </rPr>
      <t>#1</t>
    </r>
  </si>
  <si>
    <t>металл</t>
  </si>
  <si>
    <t>庚</t>
  </si>
  <si>
    <t>辛</t>
  </si>
  <si>
    <t>вода</t>
  </si>
  <si>
    <t>壬</t>
  </si>
  <si>
    <t>癸</t>
  </si>
  <si>
    <t>дерево</t>
  </si>
  <si>
    <t>甲</t>
  </si>
  <si>
    <t>乙</t>
  </si>
  <si>
    <t>огонь</t>
  </si>
  <si>
    <t>丙</t>
  </si>
  <si>
    <t>丁</t>
  </si>
  <si>
    <t>земля</t>
  </si>
  <si>
    <t>戊</t>
  </si>
  <si>
    <t>己</t>
  </si>
  <si>
    <t>собака</t>
  </si>
  <si>
    <t>XI</t>
  </si>
  <si>
    <t>戌</t>
  </si>
  <si>
    <t>№47</t>
  </si>
  <si>
    <t>№59</t>
  </si>
  <si>
    <t>№11</t>
  </si>
  <si>
    <t>№23</t>
  </si>
  <si>
    <t>№35</t>
  </si>
  <si>
    <t>свинья</t>
  </si>
  <si>
    <t>XII</t>
  </si>
  <si>
    <t>亥</t>
  </si>
  <si>
    <t>№48</t>
  </si>
  <si>
    <t>№60</t>
  </si>
  <si>
    <t>№12</t>
  </si>
  <si>
    <t>№24</t>
  </si>
  <si>
    <t>№36</t>
  </si>
  <si>
    <t>крыса</t>
  </si>
  <si>
    <t>I</t>
  </si>
  <si>
    <t>子</t>
  </si>
  <si>
    <t>№37</t>
  </si>
  <si>
    <t>№49</t>
  </si>
  <si>
    <t>№1</t>
  </si>
  <si>
    <t>№13</t>
  </si>
  <si>
    <t>№25</t>
  </si>
  <si>
    <t>бык</t>
  </si>
  <si>
    <t>II</t>
  </si>
  <si>
    <t>丑</t>
  </si>
  <si>
    <t>№38</t>
  </si>
  <si>
    <t>№50</t>
  </si>
  <si>
    <t>№2</t>
  </si>
  <si>
    <t>№14</t>
  </si>
  <si>
    <t>№26</t>
  </si>
  <si>
    <t>тигр</t>
  </si>
  <si>
    <t>III</t>
  </si>
  <si>
    <t>寅</t>
  </si>
  <si>
    <t>№27</t>
  </si>
  <si>
    <t>№39</t>
  </si>
  <si>
    <t>№51</t>
  </si>
  <si>
    <t>№3</t>
  </si>
  <si>
    <t>№15</t>
  </si>
  <si>
    <t>кролик</t>
  </si>
  <si>
    <t>IV</t>
  </si>
  <si>
    <t>卯</t>
  </si>
  <si>
    <t>№28</t>
  </si>
  <si>
    <t>№40</t>
  </si>
  <si>
    <t>№52</t>
  </si>
  <si>
    <t>№4</t>
  </si>
  <si>
    <t>№16</t>
  </si>
  <si>
    <t>дракон</t>
  </si>
  <si>
    <t>V</t>
  </si>
  <si>
    <t>辰</t>
  </si>
  <si>
    <t>№17</t>
  </si>
  <si>
    <t>№29</t>
  </si>
  <si>
    <t>№41</t>
  </si>
  <si>
    <t>№53</t>
  </si>
  <si>
    <t>№5</t>
  </si>
  <si>
    <t>змея</t>
  </si>
  <si>
    <t>VI</t>
  </si>
  <si>
    <t>巳</t>
  </si>
  <si>
    <t>№18</t>
  </si>
  <si>
    <t>№30</t>
  </si>
  <si>
    <t>№42</t>
  </si>
  <si>
    <t>№54</t>
  </si>
  <si>
    <t>№6</t>
  </si>
  <si>
    <t>лошадь</t>
  </si>
  <si>
    <t>VII</t>
  </si>
  <si>
    <t>午</t>
  </si>
  <si>
    <t>№7</t>
  </si>
  <si>
    <t>№19</t>
  </si>
  <si>
    <t>№31</t>
  </si>
  <si>
    <t>№43</t>
  </si>
  <si>
    <t>№55</t>
  </si>
  <si>
    <t>овца</t>
  </si>
  <si>
    <t>VIII</t>
  </si>
  <si>
    <t>未</t>
  </si>
  <si>
    <t>№8</t>
  </si>
  <si>
    <t>№20</t>
  </si>
  <si>
    <t>№32</t>
  </si>
  <si>
    <t>№44</t>
  </si>
  <si>
    <t>№56</t>
  </si>
  <si>
    <t>обезьяна</t>
  </si>
  <si>
    <t>IX</t>
  </si>
  <si>
    <t>申</t>
  </si>
  <si>
    <t>№57</t>
  </si>
  <si>
    <t>№9</t>
  </si>
  <si>
    <t>№21</t>
  </si>
  <si>
    <t>№33</t>
  </si>
  <si>
    <t>№45</t>
  </si>
  <si>
    <t>петух</t>
  </si>
  <si>
    <t>X</t>
  </si>
  <si>
    <t>酉</t>
  </si>
  <si>
    <t>№58</t>
  </si>
  <si>
    <t>№10</t>
  </si>
  <si>
    <t>№22</t>
  </si>
  <si>
    <t>№34</t>
  </si>
  <si>
    <t>№46</t>
  </si>
  <si>
    <r>
      <t>В китайском циклическом календаре, по которому ранее датировались монеты различных китайских провинций, используется </t>
    </r>
    <r>
      <rPr>
        <b/>
        <sz val="8"/>
        <color indexed="8"/>
        <rFont val="Tahoma"/>
        <family val="2"/>
        <charset val="204"/>
      </rPr>
      <t>60-летний цикл</t>
    </r>
    <r>
      <rPr>
        <sz val="8"/>
        <color indexed="8"/>
        <rFont val="Tahoma"/>
        <family val="2"/>
        <charset val="204"/>
      </rPr>
      <t> (англ. sexagenary cycle) — система китайского летоисчисления, основанная на комбинации десятеричного и двенадцатеричного циклов. Десятеричный цикл называется «</t>
    </r>
    <r>
      <rPr>
        <b/>
        <sz val="8"/>
        <color indexed="8"/>
        <rFont val="Tahoma"/>
        <family val="2"/>
        <charset val="204"/>
      </rPr>
      <t>небесные стволы</t>
    </r>
    <r>
      <rPr>
        <sz val="8"/>
        <color indexed="8"/>
        <rFont val="Tahoma"/>
        <family val="2"/>
        <charset val="204"/>
      </rPr>
      <t>» (в таблице слева представлен вертикальными рядами: 10 столбцов), а двенадцатеричный цикл — «</t>
    </r>
    <r>
      <rPr>
        <b/>
        <sz val="8"/>
        <color indexed="8"/>
        <rFont val="Tahoma"/>
        <family val="2"/>
        <charset val="204"/>
      </rPr>
      <t>земные ветви</t>
    </r>
    <r>
      <rPr>
        <sz val="8"/>
        <color indexed="8"/>
        <rFont val="Tahoma"/>
        <family val="2"/>
        <charset val="204"/>
      </rPr>
      <t>» (в таблице — горизонтальные ряды: 12 строк). Половина комбинаций не используется, поскольку они имеют разную чётность. Таким образом, цикл повторяется через каждые (10×12)/2 = 60 лет. За каждой «земной ветвью» закреплён свой знак китайского зодиака. Кроме того, небесные стволы попарно образуют 5 стихий (дерево, огонь, земля, металл, вода).</t>
    </r>
  </si>
  <si>
    <r>
      <t>Год в цикле обозначается двумя иероглифами</t>
    </r>
    <r>
      <rPr>
        <sz val="8"/>
        <color indexed="8"/>
        <rFont val="Tahoma"/>
        <family val="2"/>
        <charset val="204"/>
      </rPr>
      <t> (см. таблицу слева) в следующем порядке:</t>
    </r>
  </si>
  <si>
    <t>[небесный ствол][земная ветвь].</t>
  </si>
  <si>
    <r>
      <t>Необходимо также помнить, что раньше иероглифы записывались справа налево (в том числе и на монетах).</t>
    </r>
    <r>
      <rPr>
        <b/>
        <sz val="8"/>
        <color indexed="17"/>
        <rFont val="Tahoma"/>
        <family val="2"/>
        <charset val="204"/>
      </rPr>
      <t>Зелёным цветом</t>
    </r>
    <r>
      <rPr>
        <sz val="8"/>
        <color indexed="8"/>
        <rFont val="Tahoma"/>
        <family val="2"/>
        <charset val="204"/>
      </rPr>
      <t> в верхней части каждой ячейки с годами указывается, какой порядковый номер у данного года в 60-летнем цикле. При наведении на ячейку с необходимым годом григорианского календаря происходит подсвечивание двух иероглифов, которые в своей совокупности обозначают искомый год циклического календаря. </t>
    </r>
    <r>
      <rPr>
        <b/>
        <sz val="8"/>
        <color indexed="8"/>
        <rFont val="Tahoma"/>
        <family val="2"/>
        <charset val="204"/>
      </rPr>
      <t>Таблица охватывает период с 1830 года по 2069 год по григорианской системе летоисчисления</t>
    </r>
    <r>
      <rPr>
        <sz val="8"/>
        <color indexed="8"/>
        <rFont val="Tahoma"/>
        <family val="2"/>
        <charset val="204"/>
      </rPr>
      <t>.</t>
    </r>
  </si>
  <si>
    <r>
      <t>Необходимо понмить, что начало года в китайском циклическом календаре не совпадает с григорианским календарём и никоим образом не зависит от его дат. Точнее говоря, наступление китайского нового года привязано к</t>
    </r>
    <r>
      <rPr>
        <b/>
        <sz val="8"/>
        <color indexed="8"/>
        <rFont val="Tahoma"/>
        <family val="2"/>
        <charset val="204"/>
      </rPr>
      <t>новолунию</t>
    </r>
    <r>
      <rPr>
        <sz val="8"/>
        <color indexed="8"/>
        <rFont val="Tahoma"/>
        <family val="2"/>
        <charset val="204"/>
      </rPr>
      <t>. После прохождения полного цикла совсем не обязательно, что китайский новый год придётся на тот же день григорианского календаря, что и 60 лет назад. Так, например, в разные года день наступления китайского нового года находился в промежутке от 21 января до 19 февраля. Ввиду того, что китайский новый год могут отмечать в разных часовых поясах, его наступление может приходиться на разные дни григорианского календаря (с погрешностью ±1 сутки).</t>
    </r>
  </si>
  <si>
    <t>http://apps.creounity.com/time_machine/index.php?go=china.php&amp;lang=ru</t>
  </si>
  <si>
    <t>http://apps.creounity.com/time_machine/index.php?go=japan.php&amp;lang=ru</t>
  </si>
  <si>
    <t>Японский календарь. Эры правления императоров</t>
  </si>
  <si>
    <t>Взглянем на структуру года в японском календаре на примере:</t>
  </si>
  <si>
    <t>1 — название эры (на данном изображении: Хэйсэй);</t>
  </si>
  <si>
    <t>2 — год от начала эры (на изображении: 22);</t>
  </si>
  <si>
    <t>3 — иероглиф «нэн» — год.</t>
  </si>
  <si>
    <t>Как указано выше, каждая японская эра начинается с первого года правления нового императора Японии. Таким образом, нам важно знать название эры и точный год её начала. Для этого воспользуемся следующей таблицей:</t>
  </si>
  <si>
    <t>Иероглифы</t>
  </si>
  <si>
    <t>Название эры</t>
  </si>
  <si>
    <t>и имя императора</t>
  </si>
  <si>
    <t>Год начала</t>
  </si>
  <si>
    <t>правления</t>
  </si>
  <si>
    <t>Девиз правления</t>
  </si>
  <si>
    <t>明治</t>
  </si>
  <si>
    <t>Мэйдзи (Муцухито)</t>
  </si>
  <si>
    <t>1852–1912</t>
  </si>
  <si>
    <t>«Просвещённое правительство»</t>
  </si>
  <si>
    <t>大正</t>
  </si>
  <si>
    <t>Тайсё (Ёсихито)</t>
  </si>
  <si>
    <t>1879–1926</t>
  </si>
  <si>
    <t>«Великая справедливость»</t>
  </si>
  <si>
    <t>Сёва (Хирохито)</t>
  </si>
  <si>
    <t>1901–1989</t>
  </si>
  <si>
    <t>«Просвещённый мир»</t>
  </si>
  <si>
    <t>平成</t>
  </si>
  <si>
    <t>Хэйсэй (Акихито)</t>
  </si>
  <si>
    <t>род. 1933</t>
  </si>
  <si>
    <t>«Добивающийся мира»</t>
  </si>
  <si>
    <t>Таким образом мы узнаём год начала эры. Для нашего примера это Хэйсэй. Значит, эра начинается в 1989 году.</t>
  </si>
  <si>
    <t>Таким образом, получаем: 1989 + 22 – 1 = 2010.</t>
  </si>
  <si>
    <t>Итак, алгоритм вычисления таков:</t>
  </si>
  <si>
    <t>1) находим иероглиф «年»;</t>
  </si>
  <si>
    <t>2) находим иероглифы императора и записываем год начала его правления;</t>
  </si>
  <si>
    <t>3) из оставшихся иероглифов вычленяем год с начала правления императора;</t>
  </si>
  <si>
    <t>4) используем алгоритм окончательного расчёта.</t>
  </si>
  <si>
    <t>Не стоит забывать, что иероглифы могут быть записаны в обратном порядке (тогда иероглиф «год» (年) стоит на первом месте). В прямом порядке иероглифов символ «год» находится на последнем месте.</t>
  </si>
  <si>
    <t>Мэйдзи </t>
  </si>
  <si>
    <t>(Муцухито)</t>
  </si>
  <si>
    <t>Тайсё </t>
  </si>
  <si>
    <t>(Ёсихито)</t>
  </si>
  <si>
    <t>Сёва </t>
  </si>
  <si>
    <t>(Хирохито)</t>
  </si>
  <si>
    <t>Хэйсэй </t>
  </si>
  <si>
    <t>(Акихито)</t>
  </si>
  <si>
    <t>http://apps.creounity.com/time_machine/index.php?go=israel.php&amp;lang=ru</t>
  </si>
  <si>
    <t>http://whoyougle.ru/time/converter</t>
  </si>
  <si>
    <t>Небесн. стволы</t>
  </si>
  <si>
    <t>Небесный ствол</t>
  </si>
  <si>
    <t>земная ветвь</t>
  </si>
  <si>
    <t>Земные ветви</t>
  </si>
  <si>
    <t>昭 和</t>
  </si>
  <si>
    <t>三</t>
  </si>
  <si>
    <t>四</t>
  </si>
  <si>
    <t>五</t>
  </si>
  <si>
    <t>六</t>
  </si>
  <si>
    <t>七</t>
  </si>
  <si>
    <t>八</t>
  </si>
  <si>
    <t>九</t>
  </si>
  <si>
    <t>十</t>
  </si>
  <si>
    <t>百</t>
  </si>
  <si>
    <t>年</t>
  </si>
  <si>
    <t>二</t>
  </si>
  <si>
    <t>Таблица японских иероглифов</t>
  </si>
  <si>
    <t>一</t>
  </si>
  <si>
    <t>год</t>
  </si>
  <si>
    <t>Введите год григорианского календаря</t>
  </si>
  <si>
    <t>Японский календарь</t>
  </si>
  <si>
    <t>Преобразовать год григорианский в год японский:</t>
  </si>
  <si>
    <t>Итак, если надо перевести год из еврейского летоисчисления в григорианское, надо вычесть 3760.</t>
  </si>
  <si>
    <t>Еврейский календарь или иудейский календарь — это лунно-солнечный календарь, используемый в Израиле. В основном он используется в религиозных целях, но также встречается на израильских монетах и банкнотах.</t>
  </si>
  <si>
    <t>Первой особенностью еврейского календаря является то, что в нём вместо цифр используются символы еврейского алфавита. Для перевода чисел в арабские цифры необходимо определить числовое значение каждой буквы, а результат — сложить. Также стоит обратить внимание на то, что в еврейском письме (как и в арабском) принято писать справа налево. Для обозначения тысяч используются те же самые буквы, только отделяются апострофом (') от единиц, т.е. апостроф ставится перед крайним правым символом. Двойной апостроф ('') ставится после символа единиц, т.е. после крайнего левого символа.</t>
  </si>
  <si>
    <t>Второй этап — нахождение соответствия между годом по еврейскому летоисчислению и годом григорианского календаря. Летоисчисление в еврейском календаре начинается от сотворения мира, которое — согласно иудейской религии — произошло7 октября 3761 г. до н.э. Таким образом, из получившегося числа года необходимо вычесть 3761, чтобы учесть этот факт. Лучше всего вычитать 3760, поскольку 7 октября уже очень близко к концу года. Еврейский календарь — лунно-солнечный, т.е. на него влияют и Луна, и Солнце. В результате продолжительность года в еврейском календаре может колебаться в диапазоне от 353 до 383 дней. В случае приблизительных вычислений можно игнорировать этот факт, так как средняя продолжительность года совпадает с григорианским календарём. Про это, однако же, не стоит забывать, если требуется точный пересчёт дат, который производится по достаточно сложному алгоритму.</t>
  </si>
  <si>
    <t>א</t>
  </si>
  <si>
    <t>'</t>
  </si>
  <si>
    <t>ב</t>
  </si>
  <si>
    <t>ג</t>
  </si>
  <si>
    <t>ד</t>
  </si>
  <si>
    <t>ה</t>
  </si>
  <si>
    <t>ו</t>
  </si>
  <si>
    <t>ז</t>
  </si>
  <si>
    <t>ח</t>
  </si>
  <si>
    <t>ט</t>
  </si>
  <si>
    <t>י</t>
  </si>
  <si>
    <t>ל</t>
  </si>
  <si>
    <t>ם</t>
  </si>
  <si>
    <t>ס</t>
  </si>
  <si>
    <t>ע</t>
  </si>
  <si>
    <t>ק</t>
  </si>
  <si>
    <t>ר</t>
  </si>
  <si>
    <t>ש</t>
  </si>
  <si>
    <t>ת</t>
  </si>
  <si>
    <t>Таблица соответствия между буквами</t>
  </si>
  <si>
    <t>и их численным значением в иврите</t>
  </si>
  <si>
    <t>כ</t>
  </si>
  <si>
    <t>а́леф</t>
  </si>
  <si>
    <t>бет</t>
  </si>
  <si>
    <t>ги́мель</t>
  </si>
  <si>
    <t>да́лет</t>
  </si>
  <si>
    <t>хе</t>
  </si>
  <si>
    <t>вав</t>
  </si>
  <si>
    <t>за́ин</t>
  </si>
  <si>
    <t>хэт</t>
  </si>
  <si>
    <t>тэт</t>
  </si>
  <si>
    <t>йод</t>
  </si>
  <si>
    <t>каф</t>
  </si>
  <si>
    <t>נ</t>
  </si>
  <si>
    <t>פ</t>
  </si>
  <si>
    <t>צ</t>
  </si>
  <si>
    <t>ла́мед</t>
  </si>
  <si>
    <t>мем</t>
  </si>
  <si>
    <t>нун</t>
  </si>
  <si>
    <t>са́мэх</t>
  </si>
  <si>
    <t>а́ин</t>
  </si>
  <si>
    <t>пэ</t>
  </si>
  <si>
    <t>ца́ди</t>
  </si>
  <si>
    <t>коф</t>
  </si>
  <si>
    <t>рэш</t>
  </si>
  <si>
    <t>шин</t>
  </si>
  <si>
    <t>тав</t>
  </si>
  <si>
    <t>По еврейскому летоисчислению</t>
  </si>
  <si>
    <t>единицы</t>
  </si>
  <si>
    <t>тысячи</t>
  </si>
  <si>
    <t>"</t>
  </si>
  <si>
    <t>сотни</t>
  </si>
  <si>
    <t>десятки</t>
  </si>
  <si>
    <t>Введите год по  григорианскому календарю ( с 1240)</t>
  </si>
  <si>
    <t>Muslim lunar year</t>
  </si>
  <si>
    <t>Date of start of the year in the Gregorian calendar</t>
  </si>
  <si>
    <t>1 мая 1900</t>
  </si>
  <si>
    <t>20 апреля 1901</t>
  </si>
  <si>
    <t>10 апреля 1902</t>
  </si>
  <si>
    <t>3 марта 1903</t>
  </si>
  <si>
    <t>18 марта 1904</t>
  </si>
  <si>
    <t>8 марта 1905</t>
  </si>
  <si>
    <t>25 февраля 1906</t>
  </si>
  <si>
    <t>14 февраля 1907</t>
  </si>
  <si>
    <t>4 февраля 1908</t>
  </si>
  <si>
    <t>23 января 1909</t>
  </si>
  <si>
    <t>13 января 1910</t>
  </si>
  <si>
    <t>2 января 1911</t>
  </si>
  <si>
    <t>22 декабря 1911</t>
  </si>
  <si>
    <t>11 декабря 1912</t>
  </si>
  <si>
    <t>30 ноября 1913</t>
  </si>
  <si>
    <t>19 ноября 1914</t>
  </si>
  <si>
    <t>9 ноября 1915</t>
  </si>
  <si>
    <t>28 октября 1916</t>
  </si>
  <si>
    <t>17 октября 1917</t>
  </si>
  <si>
    <t>7 октября 1918</t>
  </si>
  <si>
    <t>26 сентября 1919</t>
  </si>
  <si>
    <t>15 сентября 1920</t>
  </si>
  <si>
    <t>4 сентября 1921</t>
  </si>
  <si>
    <t>24 августа 1922</t>
  </si>
  <si>
    <t>14 августа 1923</t>
  </si>
  <si>
    <t>2 августа 1924</t>
  </si>
  <si>
    <t>22 июля 1925</t>
  </si>
  <si>
    <t>12 июля 1926</t>
  </si>
  <si>
    <t>1 июля 1927</t>
  </si>
  <si>
    <t>20 июня 1928</t>
  </si>
  <si>
    <t>9 июня 1929</t>
  </si>
  <si>
    <t>29 мая 1930</t>
  </si>
  <si>
    <t>19 мая 1931</t>
  </si>
  <si>
    <t>7 мая 1932</t>
  </si>
  <si>
    <t>26 апреля 1933</t>
  </si>
  <si>
    <t>16 апреля 1934</t>
  </si>
  <si>
    <t>5 апреля 1935</t>
  </si>
  <si>
    <t>24 марта 1936</t>
  </si>
  <si>
    <t>14 марта 1937</t>
  </si>
  <si>
    <t>3 марта 1938</t>
  </si>
  <si>
    <t>21 февраля 1939</t>
  </si>
  <si>
    <t>10 февраля 1940</t>
  </si>
  <si>
    <t>29 января 1941</t>
  </si>
  <si>
    <t>19 января 1942</t>
  </si>
  <si>
    <t>8 января 1943</t>
  </si>
  <si>
    <t>28 декабря 1943</t>
  </si>
  <si>
    <t>17 декабря 1944</t>
  </si>
  <si>
    <t>6 декабря 1945</t>
  </si>
  <si>
    <t>25 ноября 1946</t>
  </si>
  <si>
    <t>15 ноября 1947</t>
  </si>
  <si>
    <t>3 ноября 1948</t>
  </si>
  <si>
    <t>24 октября 1949</t>
  </si>
  <si>
    <t>13 октября 1950</t>
  </si>
  <si>
    <t>2 октября 1951</t>
  </si>
  <si>
    <t>21 сентября 1952</t>
  </si>
  <si>
    <t>10 сентября 1953</t>
  </si>
  <si>
    <t>30 августа 1954</t>
  </si>
  <si>
    <t>20 августа 1955</t>
  </si>
  <si>
    <t>8 августа 1956</t>
  </si>
  <si>
    <t>29 июля 1957</t>
  </si>
  <si>
    <t>18 июля 1958</t>
  </si>
  <si>
    <t>7 июля 1959</t>
  </si>
  <si>
    <t>25 июня 1960</t>
  </si>
  <si>
    <t>14 июня 1961</t>
  </si>
  <si>
    <t>4 июня 1962</t>
  </si>
  <si>
    <t>25 мая 1963</t>
  </si>
  <si>
    <t>13 мая 1964</t>
  </si>
  <si>
    <t>2 мая 1965</t>
  </si>
  <si>
    <t>9 марта 1970</t>
  </si>
  <si>
    <t>27 февраля 1971</t>
  </si>
  <si>
    <t>16 февраля 1972</t>
  </si>
  <si>
    <t>4 февраля 1973</t>
  </si>
  <si>
    <t>25 января 1974</t>
  </si>
  <si>
    <t>14 января 1975</t>
  </si>
  <si>
    <t>3 января 1976</t>
  </si>
  <si>
    <t>23 декабря 1976</t>
  </si>
  <si>
    <t>12 декабря 1977</t>
  </si>
  <si>
    <t>2 декабря 1978</t>
  </si>
  <si>
    <t>21 ноября 1979</t>
  </si>
  <si>
    <t>9 ноября 1980</t>
  </si>
  <si>
    <t>30 октября 1981</t>
  </si>
  <si>
    <t>19 октября 1982</t>
  </si>
  <si>
    <t>8 октября 1983</t>
  </si>
  <si>
    <t>27 сентября 1984</t>
  </si>
  <si>
    <t>16 сентября 1985</t>
  </si>
  <si>
    <t>6 сентября 1986</t>
  </si>
  <si>
    <t>26 августа 1987</t>
  </si>
  <si>
    <t>14 августа 1988</t>
  </si>
  <si>
    <t>3 августа 1989</t>
  </si>
  <si>
    <t>24 июля 1990</t>
  </si>
  <si>
    <t>13 июля 1991</t>
  </si>
  <si>
    <t>2 июля 1992</t>
  </si>
  <si>
    <t>21 июня 1993</t>
  </si>
  <si>
    <t>10 июня 1994</t>
  </si>
  <si>
    <t>31 мая 1995</t>
  </si>
  <si>
    <t>19 мая 1996</t>
  </si>
  <si>
    <t>9 мая 1997</t>
  </si>
  <si>
    <t>28 апреля 1998</t>
  </si>
  <si>
    <t>17 апреля 1999</t>
  </si>
  <si>
    <t>6 апреля 2000</t>
  </si>
  <si>
    <t>26 марта 2001</t>
  </si>
  <si>
    <t>15 марта 2002</t>
  </si>
  <si>
    <t>5 марта 2003</t>
  </si>
  <si>
    <t>22 февраля 2004</t>
  </si>
  <si>
    <t>10 февраля 2005</t>
  </si>
  <si>
    <t>31 января 2006</t>
  </si>
  <si>
    <t>20 января 2007</t>
  </si>
  <si>
    <t>10 января 2008</t>
  </si>
  <si>
    <t>29 декабря 2008</t>
  </si>
  <si>
    <t>18 декабря 2009</t>
  </si>
  <si>
    <t>8 декабря 2010</t>
  </si>
  <si>
    <t>27 ноября 2011</t>
  </si>
  <si>
    <t>15 ноября 2012</t>
  </si>
  <si>
    <t>5 ноября 2013</t>
  </si>
  <si>
    <t>25 октября 2014</t>
  </si>
  <si>
    <t>13 октября 2015</t>
  </si>
  <si>
    <t>Мусульманский новый год</t>
  </si>
  <si>
    <t>number month</t>
  </si>
  <si>
    <t>on the lunar Hijri</t>
  </si>
  <si>
    <t>number of days Hijri</t>
  </si>
  <si>
    <t>on the Gregorian calendar</t>
  </si>
  <si>
    <t>number of days Gregorian</t>
  </si>
  <si>
    <t>28 (29)</t>
  </si>
  <si>
    <t>29 (30)</t>
  </si>
  <si>
    <t>Месяцы лунной хиджры и григорианского календаря</t>
  </si>
  <si>
    <t>Введите дату по лунной хиджре</t>
  </si>
  <si>
    <t>день</t>
  </si>
  <si>
    <t>Дата по григорианскому календарю</t>
  </si>
  <si>
    <t>Порядок перевода из мусульманского в григорианский календарь:</t>
  </si>
  <si>
    <t>год висок</t>
  </si>
  <si>
    <t>3. Вычисляем количество дней в  месяце нового года по григорианскому календарю</t>
  </si>
  <si>
    <t>2.Вычисляем количество дней от начала года до 1 числа месяца</t>
  </si>
  <si>
    <t>4. Вычисляем количество дней до мусульм. нового года по григ. Календарю</t>
  </si>
  <si>
    <t>5.Вычисляем, сколько прошло дней после нового мусульманского года по хиджре на 1 число месяца</t>
  </si>
  <si>
    <t>7. Всего прошло дней с начала года по григ календарю</t>
  </si>
  <si>
    <t xml:space="preserve">8. Всего дней </t>
  </si>
  <si>
    <t>6.Вычисляем, сколько всего прошло дней после нового мусульманского года по хиджре</t>
  </si>
  <si>
    <t>При вычислении высокосного года нужно делать поправку на года с двумя 00</t>
  </si>
  <si>
    <t>Пример расчета</t>
  </si>
  <si>
    <t>1. Ищем в таблице новый год  по григорианскому календарю текущего мусульманского года</t>
  </si>
  <si>
    <t>Мусульманский календарь построен только на изменении лунных фаз, поэтому он является чисто лунным, т.е. от движения Солнца он не зависит.</t>
  </si>
  <si>
    <t>Мусульманский год всегда короче солнечного: в зависимости от високосности — на 10, 11 или даже 12 суток. Следовательно, начало года со временем передвигается с весны на зиму, с зимы на осень, затем на лето и, наконец, опять возвращается к весне. Именно поэтому в лунном календаре нет месяцев летних и зимних, весенних и осенних — они «кочуют» по всем временам года.</t>
  </si>
  <si>
    <t>Если в григорианском календаре начало исчисления происходит с года рождения Иисуса Христа, то мусульманский календарь связан с переселением пророка Мухаммеда и первых мусульман из Мекки в Медину, происходившим в 622 году нашей эры (в пересчёте на григорианский календарь). Для мусульманского мира хиджра являлась знаменательным событием, и потому в 638 году н.э. по повелению халифа Омара I (правил в 634–644 гг.) был введён календарь лунной хиджры и начало новой эры было отнесено к 622 г., т.е. году, в котором произошло переселение Мухаммеда и его последователей и сподвижников. Исходным моментом этого летосчисления является 1 мухаррама, т.е. первый день первого месяца мусульманского года. Этот исходный момент соответствует пятнице 16 июля 622 года по юлианскому календарю (точнее, ночи с 15 на 16 июля (с четвергана пятницу), так как у мусульман сутки начинались накануне данной даты, с момента захода Солнца).</t>
  </si>
  <si>
    <t>元</t>
  </si>
  <si>
    <t>первый</t>
  </si>
  <si>
    <t>Строго говоря, в Японии в 1946–1948 годах в рамках послевоенных преобразований произошла реформа письменности, и после 1948 года — уже в соответствии с реформой — символы стали записывать слева направо. Реформы затронули не только вопросы письменности, но</t>
  </si>
  <si>
    <r>
      <t>Окончательный расчёт</t>
    </r>
    <r>
      <rPr>
        <sz val="8"/>
        <color indexed="8"/>
        <rFont val="Tahoma"/>
        <family val="2"/>
        <charset val="204"/>
      </rPr>
      <t>: необходимо просуммировать год начала эры и текущий год эры и вычесть 1 год от начала эпохи (так как года эры начинают свой счёт с единицы, а не с нуля; кроме того, окончание 1-го года правления совпадает с календарным годом, вне зави</t>
    </r>
  </si>
  <si>
    <r>
      <t>В Японии начиная с 1 января 1873 года по наши дни используется, главным образом, григорианский календарь, но, несмотря на это, до сих пор находит своё применение и </t>
    </r>
    <r>
      <rPr>
        <b/>
        <sz val="8"/>
        <color indexed="8"/>
        <rFont val="Tahoma"/>
        <family val="2"/>
        <charset val="204"/>
      </rPr>
      <t>японский календарь</t>
    </r>
    <r>
      <rPr>
        <sz val="8"/>
        <color indexed="8"/>
        <rFont val="Tahoma"/>
        <family val="2"/>
        <charset val="204"/>
      </rPr>
      <t> (он используется, в частности, на японских монетах и банкнотах). Датиров</t>
    </r>
  </si>
  <si>
    <r>
      <t>Стоит заметить, что на старых (например, выпущенных в начале XX века) монетах Японии иероглифы почти всегда писались и читались справа налево. Наиболее простой способ определения направления записи — найти иероглиф «нэн»: он всегда расположен в </t>
    </r>
    <r>
      <rPr>
        <b/>
        <sz val="8"/>
        <color indexed="8"/>
        <rFont val="Tahoma"/>
        <family val="2"/>
        <charset val="204"/>
      </rPr>
      <t>конце</t>
    </r>
    <r>
      <rPr>
        <sz val="8"/>
        <color indexed="8"/>
        <rFont val="Tahoma"/>
        <family val="2"/>
        <charset val="204"/>
      </rPr>
      <t> даты</t>
    </r>
  </si>
  <si>
    <r>
      <t>Следующий шаг определения даты — идентификация </t>
    </r>
    <r>
      <rPr>
        <b/>
        <sz val="8"/>
        <color indexed="8"/>
        <rFont val="Tahoma"/>
        <family val="2"/>
        <charset val="204"/>
      </rPr>
      <t>года эры</t>
    </r>
    <r>
      <rPr>
        <sz val="8"/>
        <color indexed="8"/>
        <rFont val="Tahoma"/>
        <family val="2"/>
        <charset val="204"/>
      </rPr>
      <t> правления императора. Иногда на современных монетах Японии больших номиналов год эры написан с использованием арабских цифр (например: 昭和</t>
    </r>
    <r>
      <rPr>
        <b/>
        <sz val="8"/>
        <color indexed="8"/>
        <rFont val="Tahoma"/>
        <family val="2"/>
        <charset val="204"/>
      </rPr>
      <t>54</t>
    </r>
    <r>
      <rPr>
        <sz val="8"/>
        <color indexed="8"/>
        <rFont val="Tahoma"/>
        <family val="2"/>
        <charset val="204"/>
      </rPr>
      <t>年), но для всех остальных случаев необходимо знать иероглифы</t>
    </r>
  </si>
  <si>
    <r>
      <t>Следует также помнить о следующем нюансе: если до иероглифа </t>
    </r>
    <r>
      <rPr>
        <b/>
        <sz val="8"/>
        <color indexed="8"/>
        <rFont val="Tahoma"/>
        <family val="2"/>
        <charset val="204"/>
      </rPr>
      <t>10</t>
    </r>
    <r>
      <rPr>
        <sz val="8"/>
        <color indexed="8"/>
        <rFont val="Tahoma"/>
        <family val="2"/>
        <charset val="204"/>
      </rPr>
      <t> или </t>
    </r>
    <r>
      <rPr>
        <b/>
        <sz val="8"/>
        <color indexed="8"/>
        <rFont val="Tahoma"/>
        <family val="2"/>
        <charset val="204"/>
      </rPr>
      <t>100</t>
    </r>
    <r>
      <rPr>
        <sz val="8"/>
        <color indexed="8"/>
        <rFont val="Tahoma"/>
        <family val="2"/>
        <charset val="204"/>
      </rPr>
      <t> (т.е. </t>
    </r>
    <r>
      <rPr>
        <b/>
        <sz val="8"/>
        <color indexed="8"/>
        <rFont val="Tahoma"/>
        <family val="2"/>
        <charset val="204"/>
      </rPr>
      <t>перед</t>
    </r>
    <r>
      <rPr>
        <sz val="8"/>
        <color indexed="8"/>
        <rFont val="Tahoma"/>
        <family val="2"/>
        <charset val="204"/>
      </rPr>
      <t> ним,</t>
    </r>
    <r>
      <rPr>
        <b/>
        <sz val="8"/>
        <color indexed="8"/>
        <rFont val="Tahoma"/>
        <family val="2"/>
        <charset val="204"/>
      </rPr>
      <t>слева</t>
    </r>
    <r>
      <rPr>
        <sz val="8"/>
        <color indexed="8"/>
        <rFont val="Tahoma"/>
        <family val="2"/>
        <charset val="204"/>
      </rPr>
      <t> от него) стоит иероглиф цифры с </t>
    </r>
    <r>
      <rPr>
        <b/>
        <sz val="8"/>
        <color indexed="8"/>
        <rFont val="Tahoma"/>
        <family val="2"/>
        <charset val="204"/>
      </rPr>
      <t>1</t>
    </r>
    <r>
      <rPr>
        <sz val="8"/>
        <color indexed="8"/>
        <rFont val="Tahoma"/>
        <family val="2"/>
        <charset val="204"/>
      </rPr>
      <t> по </t>
    </r>
    <r>
      <rPr>
        <b/>
        <sz val="8"/>
        <color indexed="8"/>
        <rFont val="Tahoma"/>
        <family val="2"/>
        <charset val="204"/>
      </rPr>
      <t>9</t>
    </r>
    <r>
      <rPr>
        <sz val="8"/>
        <color indexed="8"/>
        <rFont val="Tahoma"/>
        <family val="2"/>
        <charset val="204"/>
      </rPr>
      <t>, это означает количество десятков и сотен соответственно. В противном же случае (</t>
    </r>
    <r>
      <rPr>
        <b/>
        <sz val="8"/>
        <color indexed="8"/>
        <rFont val="Tahoma"/>
        <family val="2"/>
        <charset val="204"/>
      </rPr>
      <t>справа</t>
    </r>
    <r>
      <rPr>
        <sz val="8"/>
        <color indexed="8"/>
        <rFont val="Tahoma"/>
        <family val="2"/>
        <charset val="204"/>
      </rPr>
      <t>, т.е. </t>
    </r>
    <r>
      <rPr>
        <b/>
        <sz val="8"/>
        <color indexed="8"/>
        <rFont val="Tahoma"/>
        <family val="2"/>
        <charset val="204"/>
      </rPr>
      <t>после</t>
    </r>
    <r>
      <rPr>
        <sz val="8"/>
        <color indexed="8"/>
        <rFont val="Tahoma"/>
        <family val="2"/>
        <charset val="204"/>
      </rPr>
      <t xml:space="preserve"> иероглифа десятков или </t>
    </r>
  </si>
  <si>
    <t>Введите год по лунной хиджре</t>
  </si>
  <si>
    <t>Количество дней</t>
  </si>
  <si>
    <t>2.Вычисляем количество дней от начала григорианского года года до нового мусульманского года</t>
  </si>
</sst>
</file>

<file path=xl/styles.xml><?xml version="1.0" encoding="utf-8"?>
<styleSheet xmlns="http://schemas.openxmlformats.org/spreadsheetml/2006/main" xmlns:mc="http://schemas.openxmlformats.org/markup-compatibility/2006" xmlns:x14ac="http://schemas.microsoft.com/office/spreadsheetml/2009/9/ac" mc:Ignorable="x14ac">
  <fonts count="45" x14ac:knownFonts="1">
    <font>
      <sz val="10"/>
      <name val="Arial"/>
    </font>
    <font>
      <sz val="10"/>
      <name val="Arial"/>
      <family val="2"/>
      <charset val="204"/>
    </font>
    <font>
      <sz val="8"/>
      <color indexed="8"/>
      <name val="Tahoma"/>
      <family val="2"/>
      <charset val="204"/>
    </font>
    <font>
      <sz val="8"/>
      <name val="Tahoma"/>
      <family val="2"/>
      <charset val="204"/>
    </font>
    <font>
      <sz val="13.5"/>
      <name val="Tahoma"/>
      <family val="2"/>
      <charset val="204"/>
    </font>
    <font>
      <vertAlign val="subscript"/>
      <sz val="13.5"/>
      <name val="Tahoma"/>
      <family val="2"/>
      <charset val="204"/>
    </font>
    <font>
      <vertAlign val="superscript"/>
      <sz val="13.5"/>
      <name val="Tahoma"/>
      <family val="2"/>
      <charset val="204"/>
    </font>
    <font>
      <vertAlign val="subscript"/>
      <sz val="8"/>
      <name val="Tahoma"/>
      <family val="2"/>
      <charset val="204"/>
    </font>
    <font>
      <b/>
      <sz val="8"/>
      <name val="Tahoma"/>
      <family val="2"/>
      <charset val="204"/>
    </font>
    <font>
      <b/>
      <sz val="10"/>
      <name val="Tahoma"/>
      <family val="2"/>
      <charset val="204"/>
    </font>
    <font>
      <b/>
      <sz val="8"/>
      <color indexed="17"/>
      <name val="Tahoma"/>
      <family val="2"/>
      <charset val="204"/>
    </font>
    <font>
      <b/>
      <sz val="8"/>
      <color indexed="8"/>
      <name val="Tahoma"/>
      <family val="2"/>
      <charset val="204"/>
    </font>
    <font>
      <b/>
      <sz val="10"/>
      <name val="Arial"/>
      <family val="2"/>
      <charset val="204"/>
    </font>
    <font>
      <b/>
      <i/>
      <sz val="10"/>
      <name val="Book Antiqua"/>
      <family val="1"/>
      <charset val="204"/>
    </font>
    <font>
      <b/>
      <i/>
      <sz val="10"/>
      <name val="Arial"/>
      <family val="2"/>
      <charset val="204"/>
    </font>
    <font>
      <sz val="11"/>
      <name val="Arial"/>
      <family val="2"/>
      <charset val="204"/>
    </font>
    <font>
      <sz val="16"/>
      <name val="Arial"/>
      <family val="2"/>
      <charset val="204"/>
    </font>
    <font>
      <b/>
      <sz val="16"/>
      <name val="Arial"/>
      <family val="2"/>
      <charset val="204"/>
    </font>
    <font>
      <b/>
      <sz val="14"/>
      <name val="Arial"/>
      <family val="2"/>
      <charset val="204"/>
    </font>
    <font>
      <b/>
      <sz val="18"/>
      <name val="Arial"/>
      <family val="2"/>
      <charset val="204"/>
    </font>
    <font>
      <b/>
      <sz val="16"/>
      <name val="Calibri"/>
      <family val="2"/>
      <charset val="204"/>
    </font>
    <font>
      <b/>
      <sz val="20"/>
      <name val="Arial"/>
      <family val="2"/>
      <charset val="204"/>
    </font>
    <font>
      <sz val="9"/>
      <name val="Arial"/>
      <family val="2"/>
      <charset val="204"/>
    </font>
    <font>
      <i/>
      <sz val="10"/>
      <name val="Arial"/>
      <family val="2"/>
      <charset val="204"/>
    </font>
    <font>
      <b/>
      <sz val="12"/>
      <name val="Arial"/>
      <family val="2"/>
      <charset val="204"/>
    </font>
    <font>
      <sz val="8"/>
      <color indexed="16"/>
      <name val="Arial"/>
      <family val="2"/>
      <charset val="204"/>
    </font>
    <font>
      <sz val="8"/>
      <color indexed="8"/>
      <name val="Tahoma"/>
      <family val="2"/>
      <charset val="204"/>
    </font>
    <font>
      <sz val="11"/>
      <color indexed="8"/>
      <name val="Arial"/>
      <family val="2"/>
      <charset val="204"/>
    </font>
    <font>
      <b/>
      <sz val="16"/>
      <color indexed="8"/>
      <name val="Tahoma"/>
      <family val="2"/>
      <charset val="204"/>
    </font>
    <font>
      <sz val="8"/>
      <color indexed="23"/>
      <name val="Tahoma"/>
      <family val="2"/>
      <charset val="204"/>
    </font>
    <font>
      <b/>
      <sz val="13.5"/>
      <color indexed="14"/>
      <name val="Tahoma"/>
      <family val="2"/>
      <charset val="204"/>
    </font>
    <font>
      <b/>
      <sz val="13.5"/>
      <color indexed="10"/>
      <name val="Tahoma"/>
      <family val="2"/>
      <charset val="204"/>
    </font>
    <font>
      <b/>
      <sz val="8"/>
      <color indexed="17"/>
      <name val="Tahoma"/>
      <family val="2"/>
      <charset val="204"/>
    </font>
    <font>
      <b/>
      <sz val="8"/>
      <color indexed="8"/>
      <name val="Tahoma"/>
      <family val="2"/>
      <charset val="204"/>
    </font>
    <font>
      <b/>
      <sz val="16"/>
      <color indexed="8"/>
      <name val="Candara"/>
      <family val="2"/>
      <charset val="204"/>
    </font>
    <font>
      <b/>
      <sz val="8"/>
      <color indexed="26"/>
      <name val="Tahoma"/>
      <family val="2"/>
      <charset val="204"/>
    </font>
    <font>
      <b/>
      <sz val="13.5"/>
      <color indexed="26"/>
      <name val="Tahoma"/>
      <family val="2"/>
      <charset val="204"/>
    </font>
    <font>
      <sz val="8"/>
      <color indexed="26"/>
      <name val="Tahoma"/>
      <family val="2"/>
      <charset val="204"/>
    </font>
    <font>
      <sz val="10"/>
      <color indexed="9"/>
      <name val="Arial"/>
      <family val="2"/>
      <charset val="204"/>
    </font>
    <font>
      <sz val="16"/>
      <color indexed="63"/>
      <name val="Tahoma"/>
      <family val="2"/>
      <charset val="204"/>
    </font>
    <font>
      <b/>
      <i/>
      <sz val="8"/>
      <color indexed="8"/>
      <name val="Tahoma"/>
      <family val="2"/>
      <charset val="204"/>
    </font>
    <font>
      <sz val="10"/>
      <color indexed="10"/>
      <name val="Arial"/>
      <family val="2"/>
      <charset val="204"/>
    </font>
    <font>
      <sz val="8"/>
      <name val="Arial"/>
      <family val="2"/>
      <charset val="204"/>
    </font>
    <font>
      <u/>
      <sz val="10"/>
      <color theme="10"/>
      <name val="Arial"/>
      <family val="2"/>
      <charset val="204"/>
    </font>
    <font>
      <sz val="10"/>
      <color theme="0"/>
      <name val="Arial"/>
      <family val="2"/>
      <charset val="204"/>
    </font>
  </fonts>
  <fills count="8">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43"/>
        <bgColor indexed="64"/>
      </patternFill>
    </fill>
    <fill>
      <patternFill patternType="solid">
        <fgColor indexed="51"/>
        <bgColor indexed="64"/>
      </patternFill>
    </fill>
    <fill>
      <patternFill patternType="solid">
        <fgColor rgb="FFFFFF00"/>
        <bgColor indexed="64"/>
      </patternFill>
    </fill>
  </fills>
  <borders count="46">
    <border>
      <left/>
      <right/>
      <top/>
      <bottom/>
      <diagonal/>
    </border>
    <border>
      <left style="medium">
        <color indexed="23"/>
      </left>
      <right/>
      <top/>
      <bottom/>
      <diagonal/>
    </border>
    <border>
      <left/>
      <right/>
      <top style="medium">
        <color indexed="23"/>
      </top>
      <bottom/>
      <diagonal/>
    </border>
    <border>
      <left style="medium">
        <color indexed="23"/>
      </left>
      <right/>
      <top style="medium">
        <color indexed="23"/>
      </top>
      <bottom/>
      <diagonal/>
    </border>
    <border>
      <left style="medium">
        <color indexed="23"/>
      </left>
      <right/>
      <top style="medium">
        <color indexed="8"/>
      </top>
      <bottom/>
      <diagonal/>
    </border>
    <border>
      <left style="medium">
        <color indexed="23"/>
      </left>
      <right style="medium">
        <color indexed="8"/>
      </right>
      <top style="medium">
        <color indexed="8"/>
      </top>
      <bottom/>
      <diagonal/>
    </border>
    <border>
      <left style="medium">
        <color indexed="23"/>
      </left>
      <right style="medium">
        <color indexed="8"/>
      </right>
      <top/>
      <bottom/>
      <diagonal/>
    </border>
    <border>
      <left style="medium">
        <color indexed="8"/>
      </left>
      <right/>
      <top style="medium">
        <color indexed="23"/>
      </top>
      <bottom/>
      <diagonal/>
    </border>
    <border>
      <left style="medium">
        <color indexed="8"/>
      </left>
      <right/>
      <top/>
      <bottom/>
      <diagonal/>
    </border>
    <border>
      <left style="medium">
        <color indexed="23"/>
      </left>
      <right style="medium">
        <color indexed="8"/>
      </right>
      <top style="medium">
        <color indexed="23"/>
      </top>
      <bottom/>
      <diagonal/>
    </border>
    <border>
      <left style="medium">
        <color indexed="23"/>
      </left>
      <right/>
      <top/>
      <bottom style="medium">
        <color indexed="8"/>
      </bottom>
      <diagonal/>
    </border>
    <border>
      <left style="medium">
        <color indexed="23"/>
      </left>
      <right style="medium">
        <color indexed="8"/>
      </right>
      <top/>
      <bottom style="medium">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medium">
        <color indexed="8"/>
      </top>
      <bottom/>
      <diagonal/>
    </border>
    <border>
      <left style="thin">
        <color indexed="8"/>
      </left>
      <right style="thin">
        <color indexed="8"/>
      </right>
      <top/>
      <bottom style="medium">
        <color indexed="8"/>
      </bottom>
      <diagonal/>
    </border>
    <border>
      <left style="medium">
        <color indexed="8"/>
      </left>
      <right style="thin">
        <color indexed="8"/>
      </right>
      <top style="thin">
        <color indexed="8"/>
      </top>
      <bottom/>
      <diagonal/>
    </border>
    <border>
      <left style="medium">
        <color indexed="8"/>
      </left>
      <right style="thin">
        <color indexed="8"/>
      </right>
      <top/>
      <bottom style="medium">
        <color indexed="8"/>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indexed="23"/>
      </left>
      <right style="medium">
        <color indexed="8"/>
      </right>
      <top/>
      <bottom style="medium">
        <color indexed="23"/>
      </bottom>
      <diagonal/>
    </border>
    <border>
      <left/>
      <right style="medium">
        <color indexed="8"/>
      </right>
      <top/>
      <bottom/>
      <diagonal/>
    </border>
    <border>
      <left/>
      <right/>
      <top/>
      <bottom style="medium">
        <color indexed="8"/>
      </bottom>
      <diagonal/>
    </border>
    <border>
      <left/>
      <right style="medium">
        <color indexed="8"/>
      </right>
      <top/>
      <bottom style="medium">
        <color indexed="8"/>
      </bottom>
      <diagonal/>
    </border>
    <border>
      <left style="medium">
        <color indexed="8"/>
      </left>
      <right/>
      <top/>
      <bottom style="medium">
        <color indexed="8"/>
      </bottom>
      <diagonal/>
    </border>
    <border>
      <left style="medium">
        <color indexed="64"/>
      </left>
      <right style="medium">
        <color indexed="64"/>
      </right>
      <top style="medium">
        <color indexed="64"/>
      </top>
      <bottom style="medium">
        <color indexed="64"/>
      </bottom>
      <diagonal/>
    </border>
    <border>
      <left/>
      <right/>
      <top style="medium">
        <color indexed="8"/>
      </top>
      <bottom/>
      <diagonal/>
    </border>
    <border>
      <left/>
      <right style="medium">
        <color indexed="23"/>
      </right>
      <top style="medium">
        <color indexed="8"/>
      </top>
      <bottom/>
      <diagonal/>
    </border>
    <border>
      <left/>
      <right style="medium">
        <color indexed="23"/>
      </right>
      <top/>
      <bottom/>
      <diagonal/>
    </border>
    <border>
      <left style="medium">
        <color indexed="8"/>
      </left>
      <right/>
      <top/>
      <bottom style="medium">
        <color indexed="23"/>
      </bottom>
      <diagonal/>
    </border>
    <border>
      <left/>
      <right/>
      <top/>
      <bottom style="medium">
        <color indexed="23"/>
      </bottom>
      <diagonal/>
    </border>
    <border>
      <left/>
      <right style="medium">
        <color indexed="23"/>
      </right>
      <top/>
      <bottom style="medium">
        <color indexed="23"/>
      </bottom>
      <diagonal/>
    </border>
    <border>
      <left style="medium">
        <color indexed="8"/>
      </left>
      <right/>
      <top style="medium">
        <color indexed="8"/>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23"/>
      </left>
      <right style="medium">
        <color indexed="23"/>
      </right>
      <top/>
      <bottom style="medium">
        <color indexed="8"/>
      </bottom>
      <diagonal/>
    </border>
    <border>
      <left style="thin">
        <color indexed="8"/>
      </left>
      <right style="medium">
        <color indexed="8"/>
      </right>
      <top style="thin">
        <color indexed="8"/>
      </top>
      <bottom/>
      <diagonal/>
    </border>
    <border>
      <left style="thin">
        <color indexed="8"/>
      </left>
      <right style="medium">
        <color indexed="8"/>
      </right>
      <top/>
      <bottom style="thin">
        <color indexed="8"/>
      </bottom>
      <diagonal/>
    </border>
    <border>
      <left style="thin">
        <color indexed="8"/>
      </left>
      <right style="medium">
        <color indexed="8"/>
      </right>
      <top/>
      <bottom style="medium">
        <color indexed="8"/>
      </bottom>
      <diagonal/>
    </border>
    <border>
      <left style="medium">
        <color indexed="8"/>
      </left>
      <right style="thin">
        <color indexed="8"/>
      </right>
      <top style="medium">
        <color indexed="8"/>
      </top>
      <bottom/>
      <diagonal/>
    </border>
    <border>
      <left style="thin">
        <color indexed="8"/>
      </left>
      <right style="medium">
        <color indexed="8"/>
      </right>
      <top style="medium">
        <color indexed="8"/>
      </top>
      <bottom/>
      <diagonal/>
    </border>
  </borders>
  <cellStyleXfs count="2">
    <xf numFmtId="0" fontId="0" fillId="0" borderId="0"/>
    <xf numFmtId="0" fontId="43" fillId="0" borderId="0" applyNumberFormat="0" applyFill="0" applyBorder="0" applyAlignment="0" applyProtection="0">
      <alignment vertical="top"/>
      <protection locked="0"/>
    </xf>
  </cellStyleXfs>
  <cellXfs count="150">
    <xf numFmtId="0" fontId="0" fillId="0" borderId="0" xfId="0"/>
    <xf numFmtId="0" fontId="25" fillId="2" borderId="0" xfId="0" applyFont="1" applyFill="1" applyAlignment="1">
      <alignment horizontal="center" vertical="top" wrapText="1"/>
    </xf>
    <xf numFmtId="0" fontId="43" fillId="0" borderId="0" xfId="1" applyAlignment="1" applyProtection="1"/>
    <xf numFmtId="0" fontId="26" fillId="0" borderId="0" xfId="0" applyFont="1"/>
    <xf numFmtId="0" fontId="27" fillId="0" borderId="0" xfId="0" applyFont="1"/>
    <xf numFmtId="0" fontId="28" fillId="0" borderId="0" xfId="0" applyFont="1" applyAlignment="1">
      <alignment wrapText="1"/>
    </xf>
    <xf numFmtId="0" fontId="26" fillId="0" borderId="0" xfId="0" applyFont="1" applyAlignment="1">
      <alignment horizontal="center" wrapText="1"/>
    </xf>
    <xf numFmtId="0" fontId="29" fillId="0" borderId="0" xfId="0" applyFont="1" applyAlignment="1">
      <alignment horizontal="center" wrapText="1"/>
    </xf>
    <xf numFmtId="0" fontId="43" fillId="0" borderId="0" xfId="1" applyAlignment="1" applyProtection="1">
      <alignment horizontal="center" wrapText="1"/>
    </xf>
    <xf numFmtId="0" fontId="3" fillId="3" borderId="1" xfId="0" applyFont="1" applyFill="1" applyBorder="1" applyAlignment="1">
      <alignment horizontal="center" wrapText="1"/>
    </xf>
    <xf numFmtId="0" fontId="9" fillId="3" borderId="1" xfId="0" applyFont="1" applyFill="1" applyBorder="1" applyAlignment="1">
      <alignment horizontal="center" wrapText="1"/>
    </xf>
    <xf numFmtId="0" fontId="30" fillId="3" borderId="1" xfId="0" applyFont="1" applyFill="1" applyBorder="1" applyAlignment="1">
      <alignment horizontal="center" wrapText="1"/>
    </xf>
    <xf numFmtId="0" fontId="9" fillId="4" borderId="1" xfId="0" applyFont="1" applyFill="1" applyBorder="1" applyAlignment="1">
      <alignment horizontal="center" wrapText="1"/>
    </xf>
    <xf numFmtId="0" fontId="30" fillId="4" borderId="1" xfId="0" applyFont="1" applyFill="1" applyBorder="1" applyAlignment="1">
      <alignment horizontal="center" wrapText="1"/>
    </xf>
    <xf numFmtId="0" fontId="8" fillId="3" borderId="2" xfId="0" applyFont="1" applyFill="1" applyBorder="1" applyAlignment="1">
      <alignment horizontal="center" wrapText="1"/>
    </xf>
    <xf numFmtId="0" fontId="31" fillId="3" borderId="2" xfId="0" applyFont="1" applyFill="1" applyBorder="1" applyAlignment="1">
      <alignment horizontal="center" wrapText="1"/>
    </xf>
    <xf numFmtId="0" fontId="32" fillId="3" borderId="3" xfId="0" applyFont="1" applyFill="1" applyBorder="1" applyAlignment="1">
      <alignment horizontal="center" wrapText="1"/>
    </xf>
    <xf numFmtId="0" fontId="43" fillId="3" borderId="1" xfId="1" applyFill="1" applyBorder="1" applyAlignment="1" applyProtection="1">
      <alignment horizontal="center" wrapText="1"/>
    </xf>
    <xf numFmtId="0" fontId="8" fillId="4" borderId="2" xfId="0" applyFont="1" applyFill="1" applyBorder="1" applyAlignment="1">
      <alignment horizontal="center" wrapText="1"/>
    </xf>
    <xf numFmtId="0" fontId="31" fillId="4" borderId="2" xfId="0" applyFont="1" applyFill="1" applyBorder="1" applyAlignment="1">
      <alignment horizontal="center" wrapText="1"/>
    </xf>
    <xf numFmtId="0" fontId="3" fillId="3" borderId="4" xfId="0" applyFont="1" applyFill="1" applyBorder="1" applyAlignment="1">
      <alignment horizontal="center" wrapText="1"/>
    </xf>
    <xf numFmtId="0" fontId="3" fillId="4" borderId="4" xfId="0" applyFont="1" applyFill="1" applyBorder="1" applyAlignment="1">
      <alignment horizontal="center" wrapText="1"/>
    </xf>
    <xf numFmtId="0" fontId="3" fillId="3" borderId="5" xfId="0" applyFont="1" applyFill="1" applyBorder="1" applyAlignment="1">
      <alignment horizontal="center" wrapText="1"/>
    </xf>
    <xf numFmtId="0" fontId="9" fillId="3" borderId="6" xfId="0" applyFont="1" applyFill="1" applyBorder="1" applyAlignment="1">
      <alignment horizontal="center" wrapText="1"/>
    </xf>
    <xf numFmtId="0" fontId="30" fillId="3" borderId="6" xfId="0" applyFont="1" applyFill="1" applyBorder="1" applyAlignment="1">
      <alignment horizontal="center" wrapText="1"/>
    </xf>
    <xf numFmtId="0" fontId="3" fillId="3" borderId="7" xfId="0" applyFont="1" applyFill="1" applyBorder="1" applyAlignment="1">
      <alignment horizontal="center" wrapText="1"/>
    </xf>
    <xf numFmtId="0" fontId="0" fillId="3" borderId="8" xfId="0" applyFill="1" applyBorder="1"/>
    <xf numFmtId="0" fontId="32" fillId="3" borderId="9" xfId="0" applyFont="1" applyFill="1" applyBorder="1" applyAlignment="1">
      <alignment horizontal="center" wrapText="1"/>
    </xf>
    <xf numFmtId="0" fontId="3" fillId="3" borderId="6" xfId="0" applyFont="1" applyFill="1" applyBorder="1" applyAlignment="1">
      <alignment horizontal="center" wrapText="1"/>
    </xf>
    <xf numFmtId="0" fontId="43" fillId="3" borderId="6" xfId="1" applyFill="1" applyBorder="1" applyAlignment="1" applyProtection="1">
      <alignment horizontal="center" wrapText="1"/>
    </xf>
    <xf numFmtId="0" fontId="3" fillId="4" borderId="7" xfId="0" applyFont="1" applyFill="1" applyBorder="1" applyAlignment="1">
      <alignment horizontal="center" wrapText="1"/>
    </xf>
    <xf numFmtId="0" fontId="3" fillId="3" borderId="10" xfId="0" applyFont="1" applyFill="1" applyBorder="1" applyAlignment="1">
      <alignment horizontal="center" wrapText="1"/>
    </xf>
    <xf numFmtId="0" fontId="3" fillId="3" borderId="11" xfId="0" applyFont="1" applyFill="1" applyBorder="1" applyAlignment="1">
      <alignment horizontal="center" wrapText="1"/>
    </xf>
    <xf numFmtId="0" fontId="0" fillId="0" borderId="0" xfId="0" applyAlignment="1"/>
    <xf numFmtId="0" fontId="8" fillId="0" borderId="12" xfId="0" applyFont="1" applyBorder="1" applyAlignment="1">
      <alignment horizontal="center" vertical="top" wrapText="1"/>
    </xf>
    <xf numFmtId="0" fontId="3" fillId="0" borderId="13" xfId="0" applyFont="1" applyBorder="1" applyAlignment="1">
      <alignment horizontal="center" vertical="top" wrapText="1"/>
    </xf>
    <xf numFmtId="0" fontId="3" fillId="0" borderId="12" xfId="0" applyFont="1" applyBorder="1" applyAlignment="1">
      <alignment horizontal="center" vertical="top" wrapText="1"/>
    </xf>
    <xf numFmtId="0" fontId="8" fillId="0" borderId="14" xfId="0" applyFont="1" applyBorder="1" applyAlignment="1">
      <alignment horizontal="center" vertical="top" wrapText="1"/>
    </xf>
    <xf numFmtId="0" fontId="3" fillId="0" borderId="15" xfId="0" applyFont="1" applyBorder="1" applyAlignment="1">
      <alignment horizontal="center" vertical="top" wrapText="1"/>
    </xf>
    <xf numFmtId="0" fontId="4" fillId="0" borderId="16" xfId="0" applyFont="1" applyBorder="1" applyAlignment="1">
      <alignment horizontal="center" vertical="top" wrapText="1"/>
    </xf>
    <xf numFmtId="0" fontId="4" fillId="0" borderId="17" xfId="0" applyFont="1" applyBorder="1" applyAlignment="1">
      <alignment horizontal="center" vertical="top" wrapText="1"/>
    </xf>
    <xf numFmtId="0" fontId="34" fillId="0" borderId="0" xfId="0" applyFont="1" applyAlignment="1">
      <alignment horizontal="left"/>
    </xf>
    <xf numFmtId="0" fontId="0" fillId="2" borderId="0" xfId="0" applyFill="1"/>
    <xf numFmtId="0" fontId="25" fillId="2" borderId="0" xfId="0" applyFont="1" applyFill="1" applyAlignment="1">
      <alignment horizontal="center" vertical="top"/>
    </xf>
    <xf numFmtId="0" fontId="3" fillId="3" borderId="18" xfId="0" applyFont="1" applyFill="1" applyBorder="1" applyAlignment="1">
      <alignment wrapText="1"/>
    </xf>
    <xf numFmtId="0" fontId="3" fillId="3" borderId="19" xfId="0" applyFont="1" applyFill="1" applyBorder="1" applyAlignment="1">
      <alignment wrapText="1"/>
    </xf>
    <xf numFmtId="0" fontId="3" fillId="3" borderId="20" xfId="0" applyFont="1" applyFill="1" applyBorder="1" applyAlignment="1">
      <alignment wrapText="1"/>
    </xf>
    <xf numFmtId="0" fontId="3" fillId="3" borderId="9" xfId="0" applyFont="1" applyFill="1" applyBorder="1" applyAlignment="1">
      <alignment wrapText="1"/>
    </xf>
    <xf numFmtId="0" fontId="3" fillId="3" borderId="6" xfId="0" applyFont="1" applyFill="1" applyBorder="1" applyAlignment="1">
      <alignment wrapText="1"/>
    </xf>
    <xf numFmtId="0" fontId="3" fillId="3" borderId="21" xfId="0" applyFont="1" applyFill="1" applyBorder="1" applyAlignment="1">
      <alignment wrapText="1"/>
    </xf>
    <xf numFmtId="0" fontId="3" fillId="3" borderId="0" xfId="0" applyFont="1" applyFill="1" applyBorder="1" applyAlignment="1">
      <alignment horizontal="center" wrapText="1"/>
    </xf>
    <xf numFmtId="0" fontId="3" fillId="3" borderId="8" xfId="0" applyFont="1" applyFill="1" applyBorder="1" applyAlignment="1">
      <alignment horizontal="center" wrapText="1"/>
    </xf>
    <xf numFmtId="0" fontId="8" fillId="3" borderId="0" xfId="0" applyFont="1" applyFill="1" applyBorder="1" applyAlignment="1">
      <alignment horizontal="center" wrapText="1"/>
    </xf>
    <xf numFmtId="0" fontId="31" fillId="3" borderId="0" xfId="0" applyFont="1" applyFill="1" applyBorder="1" applyAlignment="1">
      <alignment horizontal="center" wrapText="1"/>
    </xf>
    <xf numFmtId="0" fontId="35" fillId="3" borderId="0" xfId="0" applyFont="1" applyFill="1" applyBorder="1" applyAlignment="1">
      <alignment horizontal="center" wrapText="1"/>
    </xf>
    <xf numFmtId="0" fontId="36" fillId="3" borderId="22" xfId="0" applyFont="1" applyFill="1" applyBorder="1" applyAlignment="1">
      <alignment horizontal="center" wrapText="1"/>
    </xf>
    <xf numFmtId="0" fontId="35" fillId="3" borderId="23" xfId="0" applyFont="1" applyFill="1" applyBorder="1" applyAlignment="1">
      <alignment horizontal="center" wrapText="1"/>
    </xf>
    <xf numFmtId="0" fontId="36" fillId="3" borderId="24" xfId="0" applyFont="1" applyFill="1" applyBorder="1" applyAlignment="1">
      <alignment horizontal="center" wrapText="1"/>
    </xf>
    <xf numFmtId="0" fontId="37" fillId="3" borderId="8" xfId="0" applyFont="1" applyFill="1" applyBorder="1" applyAlignment="1">
      <alignment horizontal="center" wrapText="1"/>
    </xf>
    <xf numFmtId="0" fontId="37" fillId="3" borderId="25" xfId="0" applyFont="1" applyFill="1" applyBorder="1" applyAlignment="1">
      <alignment horizontal="center" wrapText="1"/>
    </xf>
    <xf numFmtId="0" fontId="12" fillId="3" borderId="26" xfId="0" applyFont="1" applyFill="1" applyBorder="1"/>
    <xf numFmtId="0" fontId="5" fillId="3" borderId="27" xfId="0" applyFont="1" applyFill="1" applyBorder="1" applyAlignment="1">
      <alignment wrapText="1"/>
    </xf>
    <xf numFmtId="0" fontId="5" fillId="3" borderId="28" xfId="0" applyFont="1" applyFill="1" applyBorder="1" applyAlignment="1">
      <alignment wrapText="1"/>
    </xf>
    <xf numFmtId="0" fontId="7" fillId="3" borderId="29" xfId="0" applyFont="1" applyFill="1" applyBorder="1" applyAlignment="1">
      <alignment wrapText="1"/>
    </xf>
    <xf numFmtId="0" fontId="7" fillId="3" borderId="30" xfId="0" applyFont="1" applyFill="1" applyBorder="1" applyAlignment="1">
      <alignment wrapText="1"/>
    </xf>
    <xf numFmtId="0" fontId="7" fillId="3" borderId="31" xfId="0" applyFont="1" applyFill="1" applyBorder="1" applyAlignment="1">
      <alignment wrapText="1"/>
    </xf>
    <xf numFmtId="0" fontId="7" fillId="3" borderId="32" xfId="0" applyFont="1" applyFill="1" applyBorder="1" applyAlignment="1">
      <alignment wrapText="1"/>
    </xf>
    <xf numFmtId="0" fontId="0" fillId="3" borderId="33" xfId="0" applyFill="1" applyBorder="1"/>
    <xf numFmtId="0" fontId="3" fillId="3" borderId="0" xfId="0" applyFont="1" applyFill="1" applyBorder="1" applyAlignment="1">
      <alignment wrapText="1"/>
    </xf>
    <xf numFmtId="0" fontId="0" fillId="3" borderId="34" xfId="0" applyFill="1" applyBorder="1"/>
    <xf numFmtId="0" fontId="30" fillId="3" borderId="26" xfId="0" applyFont="1" applyFill="1" applyBorder="1" applyAlignment="1">
      <alignment horizontal="center" wrapText="1"/>
    </xf>
    <xf numFmtId="0" fontId="31" fillId="3" borderId="26" xfId="0" applyFont="1" applyFill="1" applyBorder="1" applyAlignment="1">
      <alignment horizontal="center" wrapText="1"/>
    </xf>
    <xf numFmtId="0" fontId="12" fillId="3" borderId="35" xfId="0" applyFont="1" applyFill="1" applyBorder="1" applyAlignment="1">
      <alignment horizontal="center"/>
    </xf>
    <xf numFmtId="0" fontId="13" fillId="3" borderId="36" xfId="0" applyFont="1" applyFill="1" applyBorder="1"/>
    <xf numFmtId="0" fontId="14" fillId="3" borderId="34" xfId="0" applyFont="1" applyFill="1" applyBorder="1"/>
    <xf numFmtId="0" fontId="38" fillId="0" borderId="0" xfId="0" applyFont="1"/>
    <xf numFmtId="0" fontId="4" fillId="0" borderId="37" xfId="0" applyFont="1" applyBorder="1" applyAlignment="1">
      <alignment vertical="top" wrapText="1"/>
    </xf>
    <xf numFmtId="0" fontId="4" fillId="0" borderId="16" xfId="0" applyFont="1" applyBorder="1" applyAlignment="1">
      <alignment horizontal="center" vertical="center" wrapText="1"/>
    </xf>
    <xf numFmtId="0" fontId="4" fillId="0" borderId="37" xfId="0" applyFont="1" applyBorder="1" applyAlignment="1">
      <alignment vertical="center" wrapText="1"/>
    </xf>
    <xf numFmtId="0" fontId="25" fillId="2" borderId="38" xfId="0" applyFont="1" applyFill="1" applyBorder="1" applyAlignment="1">
      <alignment horizontal="center" vertical="center" wrapText="1"/>
    </xf>
    <xf numFmtId="0" fontId="0" fillId="0" borderId="38" xfId="0" applyBorder="1" applyAlignment="1">
      <alignment vertical="center"/>
    </xf>
    <xf numFmtId="0" fontId="0" fillId="0" borderId="38" xfId="0" applyBorder="1"/>
    <xf numFmtId="0" fontId="25" fillId="2" borderId="38" xfId="0" applyFont="1" applyFill="1" applyBorder="1" applyAlignment="1">
      <alignment horizontal="center" vertical="top" wrapText="1"/>
    </xf>
    <xf numFmtId="0" fontId="1" fillId="0" borderId="0" xfId="0" applyFont="1"/>
    <xf numFmtId="0" fontId="15" fillId="0" borderId="0" xfId="0" applyFont="1"/>
    <xf numFmtId="0" fontId="16" fillId="0" borderId="0" xfId="0" applyFont="1"/>
    <xf numFmtId="0" fontId="16" fillId="0" borderId="38" xfId="0" applyFont="1" applyBorder="1" applyAlignment="1">
      <alignment horizontal="center" vertical="center"/>
    </xf>
    <xf numFmtId="0" fontId="0" fillId="0" borderId="38" xfId="0" applyBorder="1" applyAlignment="1">
      <alignment horizontal="center" vertical="center"/>
    </xf>
    <xf numFmtId="0" fontId="39" fillId="0" borderId="38" xfId="0" applyFont="1" applyBorder="1" applyAlignment="1">
      <alignment horizontal="center" vertical="center"/>
    </xf>
    <xf numFmtId="0" fontId="1" fillId="0" borderId="38" xfId="0" applyFont="1" applyBorder="1" applyAlignment="1">
      <alignment horizontal="center" vertical="center"/>
    </xf>
    <xf numFmtId="0" fontId="12" fillId="0" borderId="0" xfId="0" applyFont="1"/>
    <xf numFmtId="0" fontId="18" fillId="0" borderId="0" xfId="0" applyFont="1"/>
    <xf numFmtId="0" fontId="19" fillId="0" borderId="0" xfId="0" applyFont="1"/>
    <xf numFmtId="0" fontId="14" fillId="0" borderId="0" xfId="0" applyFont="1"/>
    <xf numFmtId="0" fontId="17" fillId="5" borderId="0" xfId="0" applyFont="1" applyFill="1"/>
    <xf numFmtId="0" fontId="17" fillId="6" borderId="0" xfId="0" applyFont="1" applyFill="1"/>
    <xf numFmtId="0" fontId="15" fillId="0" borderId="38" xfId="0" applyFont="1" applyBorder="1"/>
    <xf numFmtId="0" fontId="16" fillId="0" borderId="38" xfId="0" applyFont="1" applyBorder="1"/>
    <xf numFmtId="0" fontId="0" fillId="3" borderId="26" xfId="0" applyFill="1" applyBorder="1"/>
    <xf numFmtId="0" fontId="15" fillId="0" borderId="39" xfId="0" applyFont="1" applyBorder="1"/>
    <xf numFmtId="0" fontId="16" fillId="0" borderId="39" xfId="0" applyFont="1" applyBorder="1"/>
    <xf numFmtId="0" fontId="20" fillId="0" borderId="38" xfId="0" quotePrefix="1" applyFont="1" applyBorder="1" applyAlignment="1">
      <alignment horizontal="center" vertical="center"/>
    </xf>
    <xf numFmtId="0" fontId="17" fillId="0" borderId="38" xfId="0" applyFont="1" applyBorder="1" applyAlignment="1">
      <alignment horizontal="center"/>
    </xf>
    <xf numFmtId="0" fontId="21" fillId="0" borderId="0" xfId="0" applyFont="1"/>
    <xf numFmtId="0" fontId="0" fillId="0" borderId="38" xfId="0" applyBorder="1" applyAlignment="1">
      <alignment vertical="center" wrapText="1"/>
    </xf>
    <xf numFmtId="0" fontId="0" fillId="0" borderId="38" xfId="0" applyBorder="1" applyAlignment="1">
      <alignment horizontal="center" vertical="center" wrapText="1"/>
    </xf>
    <xf numFmtId="0" fontId="0" fillId="0" borderId="0" xfId="0" applyBorder="1" applyAlignment="1">
      <alignment vertical="center" wrapText="1"/>
    </xf>
    <xf numFmtId="0" fontId="1" fillId="0" borderId="0" xfId="0" applyFont="1" applyAlignment="1">
      <alignment wrapText="1"/>
    </xf>
    <xf numFmtId="14" fontId="0" fillId="0" borderId="0" xfId="0" applyNumberFormat="1"/>
    <xf numFmtId="2" fontId="0" fillId="0" borderId="0" xfId="0" applyNumberFormat="1"/>
    <xf numFmtId="0" fontId="41" fillId="0" borderId="0" xfId="0" applyFont="1"/>
    <xf numFmtId="0" fontId="22" fillId="0" borderId="0" xfId="0" applyFont="1"/>
    <xf numFmtId="0" fontId="38" fillId="0" borderId="0" xfId="0" applyFont="1" applyBorder="1"/>
    <xf numFmtId="14" fontId="38" fillId="0" borderId="0" xfId="0" applyNumberFormat="1" applyFont="1"/>
    <xf numFmtId="0" fontId="23" fillId="0" borderId="0" xfId="0" applyFont="1"/>
    <xf numFmtId="14" fontId="24" fillId="0" borderId="0" xfId="0" applyNumberFormat="1" applyFont="1"/>
    <xf numFmtId="0" fontId="24" fillId="4" borderId="38" xfId="0" applyFont="1" applyFill="1" applyBorder="1"/>
    <xf numFmtId="0" fontId="23" fillId="0" borderId="0" xfId="0" applyFont="1" applyAlignment="1">
      <alignment wrapText="1"/>
    </xf>
    <xf numFmtId="0" fontId="1" fillId="0" borderId="38" xfId="0" applyFont="1" applyBorder="1" applyAlignment="1">
      <alignment horizontal="center"/>
    </xf>
    <xf numFmtId="0" fontId="2" fillId="0" borderId="0" xfId="0" applyFont="1" applyAlignment="1">
      <alignment horizontal="justify" wrapText="1"/>
    </xf>
    <xf numFmtId="0" fontId="11" fillId="0" borderId="0" xfId="0" applyFont="1" applyAlignment="1">
      <alignment horizontal="justify" wrapText="1"/>
    </xf>
    <xf numFmtId="0" fontId="1" fillId="7" borderId="0" xfId="0" applyFont="1" applyFill="1"/>
    <xf numFmtId="0" fontId="0" fillId="7" borderId="0" xfId="0" applyFill="1"/>
    <xf numFmtId="0" fontId="17" fillId="5" borderId="0" xfId="0" applyFont="1" applyFill="1" applyAlignment="1">
      <alignment horizontal="center"/>
    </xf>
    <xf numFmtId="0" fontId="44" fillId="0" borderId="0" xfId="0" applyFont="1"/>
    <xf numFmtId="14" fontId="44" fillId="0" borderId="0" xfId="0" applyNumberFormat="1" applyFont="1"/>
    <xf numFmtId="1" fontId="24" fillId="0" borderId="0" xfId="0" applyNumberFormat="1" applyFont="1"/>
    <xf numFmtId="0" fontId="0" fillId="0" borderId="0" xfId="0" applyAlignment="1">
      <alignment horizontal="left" wrapText="1"/>
    </xf>
    <xf numFmtId="0" fontId="3" fillId="3" borderId="18" xfId="0" applyFont="1" applyFill="1" applyBorder="1" applyAlignment="1">
      <alignment horizontal="center" wrapText="1"/>
    </xf>
    <xf numFmtId="0" fontId="3" fillId="3" borderId="19" xfId="0" applyFont="1" applyFill="1" applyBorder="1" applyAlignment="1">
      <alignment horizontal="center" wrapText="1"/>
    </xf>
    <xf numFmtId="0" fontId="3" fillId="3" borderId="20" xfId="0" applyFont="1" applyFill="1" applyBorder="1" applyAlignment="1">
      <alignment horizontal="center" wrapText="1"/>
    </xf>
    <xf numFmtId="0" fontId="3" fillId="3" borderId="9" xfId="0" applyFont="1" applyFill="1" applyBorder="1" applyAlignment="1">
      <alignment horizontal="center" wrapText="1"/>
    </xf>
    <xf numFmtId="0" fontId="3" fillId="3" borderId="6" xfId="0" applyFont="1" applyFill="1" applyBorder="1" applyAlignment="1">
      <alignment horizontal="center" wrapText="1"/>
    </xf>
    <xf numFmtId="0" fontId="3" fillId="3" borderId="21" xfId="0" applyFont="1" applyFill="1" applyBorder="1" applyAlignment="1">
      <alignment horizontal="center" wrapText="1"/>
    </xf>
    <xf numFmtId="0" fontId="3" fillId="3" borderId="40" xfId="0" applyFont="1" applyFill="1" applyBorder="1" applyAlignment="1">
      <alignment horizontal="center" wrapText="1"/>
    </xf>
    <xf numFmtId="0" fontId="26" fillId="0" borderId="0" xfId="0" applyFont="1" applyAlignment="1">
      <alignment horizontal="center" vertical="top" wrapText="1"/>
    </xf>
    <xf numFmtId="0" fontId="33" fillId="0" borderId="0" xfId="0" applyFont="1" applyAlignment="1">
      <alignment horizontal="center" vertical="center"/>
    </xf>
    <xf numFmtId="0" fontId="26" fillId="0" borderId="0" xfId="0" applyFont="1" applyAlignment="1">
      <alignment horizontal="center" wrapText="1"/>
    </xf>
    <xf numFmtId="0" fontId="40" fillId="0" borderId="0" xfId="0" applyFont="1" applyAlignment="1">
      <alignment horizontal="center" wrapText="1"/>
    </xf>
    <xf numFmtId="0" fontId="2" fillId="0" borderId="0" xfId="0" applyFont="1" applyAlignment="1">
      <alignment horizontal="center" wrapText="1"/>
    </xf>
    <xf numFmtId="0" fontId="11" fillId="0" borderId="0" xfId="0" applyFont="1" applyAlignment="1">
      <alignment horizontal="center" wrapText="1"/>
    </xf>
    <xf numFmtId="0" fontId="2" fillId="0" borderId="0" xfId="0" applyFont="1" applyAlignment="1">
      <alignment horizontal="left" wrapText="1"/>
    </xf>
    <xf numFmtId="0" fontId="2" fillId="0" borderId="0" xfId="0" applyFont="1" applyAlignment="1">
      <alignment horizontal="center" vertical="center" wrapText="1"/>
    </xf>
    <xf numFmtId="0" fontId="3" fillId="0" borderId="41" xfId="0" applyFont="1" applyBorder="1" applyAlignment="1">
      <alignment horizontal="center" vertical="top" wrapText="1"/>
    </xf>
    <xf numFmtId="0" fontId="3" fillId="0" borderId="42" xfId="0" applyFont="1" applyBorder="1" applyAlignment="1">
      <alignment horizontal="center" vertical="top" wrapText="1"/>
    </xf>
    <xf numFmtId="0" fontId="3" fillId="0" borderId="43" xfId="0" applyFont="1" applyBorder="1" applyAlignment="1">
      <alignment horizontal="center" vertical="top" wrapText="1"/>
    </xf>
    <xf numFmtId="0" fontId="8" fillId="0" borderId="44" xfId="0" applyFont="1" applyBorder="1" applyAlignment="1">
      <alignment horizontal="center" vertical="top" wrapText="1"/>
    </xf>
    <xf numFmtId="0" fontId="8" fillId="0" borderId="37" xfId="0" applyFont="1" applyBorder="1" applyAlignment="1">
      <alignment horizontal="center" vertical="top" wrapText="1"/>
    </xf>
    <xf numFmtId="0" fontId="8" fillId="0" borderId="45" xfId="0" applyFont="1" applyBorder="1" applyAlignment="1">
      <alignment horizontal="center" vertical="top" wrapText="1"/>
    </xf>
    <xf numFmtId="0" fontId="8" fillId="0" borderId="42" xfId="0" applyFont="1" applyBorder="1" applyAlignment="1">
      <alignment horizontal="center"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6.png"/><Relationship Id="rId3" Type="http://schemas.openxmlformats.org/officeDocument/2006/relationships/image" Target="../media/image3.jpe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2" Type="http://schemas.openxmlformats.org/officeDocument/2006/relationships/image" Target="../media/image2.jpeg"/><Relationship Id="rId16" Type="http://schemas.openxmlformats.org/officeDocument/2006/relationships/image" Target="../media/image16.png"/><Relationship Id="rId20" Type="http://schemas.openxmlformats.org/officeDocument/2006/relationships/image" Target="../media/image20.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5" Type="http://schemas.openxmlformats.org/officeDocument/2006/relationships/image" Target="../media/image5.jpeg"/><Relationship Id="rId15" Type="http://schemas.openxmlformats.org/officeDocument/2006/relationships/image" Target="../media/image15.png"/><Relationship Id="rId23" Type="http://schemas.openxmlformats.org/officeDocument/2006/relationships/image" Target="../media/image23.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jpe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7.png"/></Relationships>
</file>

<file path=xl/drawings/drawing1.xml><?xml version="1.0" encoding="utf-8"?>
<xdr:wsDr xmlns:xdr="http://schemas.openxmlformats.org/drawingml/2006/spreadsheetDrawing" xmlns:a="http://schemas.openxmlformats.org/drawingml/2006/main">
  <xdr:twoCellAnchor editAs="oneCell">
    <xdr:from>
      <xdr:col>8</xdr:col>
      <xdr:colOff>361950</xdr:colOff>
      <xdr:row>6</xdr:row>
      <xdr:rowOff>361950</xdr:rowOff>
    </xdr:from>
    <xdr:to>
      <xdr:col>13</xdr:col>
      <xdr:colOff>342900</xdr:colOff>
      <xdr:row>10</xdr:row>
      <xdr:rowOff>190500</xdr:rowOff>
    </xdr:to>
    <xdr:pic>
      <xdr:nvPicPr>
        <xdr:cNvPr id="9399" name="floatl" descr="http://apps.creounity.com/time_machine/img/jpn/22_smpl.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81875" y="2038350"/>
          <a:ext cx="306705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xdr:row>
      <xdr:rowOff>0</xdr:rowOff>
    </xdr:from>
    <xdr:to>
      <xdr:col>2</xdr:col>
      <xdr:colOff>304800</xdr:colOff>
      <xdr:row>16</xdr:row>
      <xdr:rowOff>381000</xdr:rowOff>
    </xdr:to>
    <xdr:pic>
      <xdr:nvPicPr>
        <xdr:cNvPr id="9400" name="Picture 2" descr="http://apps.creounity.com/time_machine/img/jpn/faces/face_meiji.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0200" y="5505450"/>
          <a:ext cx="3048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xdr:row>
      <xdr:rowOff>0</xdr:rowOff>
    </xdr:from>
    <xdr:to>
      <xdr:col>2</xdr:col>
      <xdr:colOff>304800</xdr:colOff>
      <xdr:row>19</xdr:row>
      <xdr:rowOff>38100</xdr:rowOff>
    </xdr:to>
    <xdr:pic>
      <xdr:nvPicPr>
        <xdr:cNvPr id="9401" name="Picture 3" descr="http://apps.creounity.com/time_machine/img/jpn/faces/face_taisho.jp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00200" y="619125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20</xdr:row>
      <xdr:rowOff>0</xdr:rowOff>
    </xdr:from>
    <xdr:to>
      <xdr:col>2</xdr:col>
      <xdr:colOff>304800</xdr:colOff>
      <xdr:row>20</xdr:row>
      <xdr:rowOff>352425</xdr:rowOff>
    </xdr:to>
    <xdr:pic>
      <xdr:nvPicPr>
        <xdr:cNvPr id="9402" name="Picture 4" descr="http://apps.creounity.com/time_machine/img/jpn/faces/face_hirohito.jp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600200" y="6762750"/>
          <a:ext cx="3048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22</xdr:row>
      <xdr:rowOff>0</xdr:rowOff>
    </xdr:from>
    <xdr:to>
      <xdr:col>2</xdr:col>
      <xdr:colOff>304800</xdr:colOff>
      <xdr:row>22</xdr:row>
      <xdr:rowOff>352425</xdr:rowOff>
    </xdr:to>
    <xdr:pic>
      <xdr:nvPicPr>
        <xdr:cNvPr id="9403" name="Picture 5" descr="http://apps.creounity.com/time_machine/img/jpn/faces/face_akihito.jp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600200" y="7505700"/>
          <a:ext cx="3048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18</xdr:row>
      <xdr:rowOff>0</xdr:rowOff>
    </xdr:from>
    <xdr:to>
      <xdr:col>9</xdr:col>
      <xdr:colOff>304800</xdr:colOff>
      <xdr:row>19</xdr:row>
      <xdr:rowOff>38100</xdr:rowOff>
    </xdr:to>
    <xdr:pic>
      <xdr:nvPicPr>
        <xdr:cNvPr id="9404" name="Picture 11" descr="http://apps.creounity.com/time_machine/img/jpn/Mutsukhito_LEFT.gif"/>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629525" y="619125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276225</xdr:colOff>
      <xdr:row>18</xdr:row>
      <xdr:rowOff>9525</xdr:rowOff>
    </xdr:from>
    <xdr:to>
      <xdr:col>9</xdr:col>
      <xdr:colOff>581025</xdr:colOff>
      <xdr:row>19</xdr:row>
      <xdr:rowOff>9525</xdr:rowOff>
    </xdr:to>
    <xdr:pic>
      <xdr:nvPicPr>
        <xdr:cNvPr id="9405" name="Picture 12" descr="http://apps.creounity.com/time_machine/img/jpn/Mutsukhito_RIGHT.gif"/>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905750" y="6200775"/>
          <a:ext cx="3048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18</xdr:row>
      <xdr:rowOff>0</xdr:rowOff>
    </xdr:from>
    <xdr:to>
      <xdr:col>10</xdr:col>
      <xdr:colOff>304800</xdr:colOff>
      <xdr:row>19</xdr:row>
      <xdr:rowOff>38100</xdr:rowOff>
    </xdr:to>
    <xdr:pic>
      <xdr:nvPicPr>
        <xdr:cNvPr id="9406" name="Picture 13" descr="http://apps.creounity.com/time_machine/img/jpn/Yosikhito_LEFT.gif"/>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239125" y="619125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314325</xdr:colOff>
      <xdr:row>18</xdr:row>
      <xdr:rowOff>0</xdr:rowOff>
    </xdr:from>
    <xdr:to>
      <xdr:col>10</xdr:col>
      <xdr:colOff>619125</xdr:colOff>
      <xdr:row>19</xdr:row>
      <xdr:rowOff>38100</xdr:rowOff>
    </xdr:to>
    <xdr:pic>
      <xdr:nvPicPr>
        <xdr:cNvPr id="9407" name="Picture 14" descr="http://apps.creounity.com/time_machine/img/jpn/Yosikhito_RIGHT.gif"/>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8553450" y="619125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18</xdr:row>
      <xdr:rowOff>0</xdr:rowOff>
    </xdr:from>
    <xdr:to>
      <xdr:col>11</xdr:col>
      <xdr:colOff>304800</xdr:colOff>
      <xdr:row>19</xdr:row>
      <xdr:rowOff>38100</xdr:rowOff>
    </xdr:to>
    <xdr:pic>
      <xdr:nvPicPr>
        <xdr:cNvPr id="9408" name="Picture 15" descr="http://apps.creounity.com/time_machine/img/jpn/Khirokhito_LEFT.gif"/>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8886825" y="619125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314325</xdr:colOff>
      <xdr:row>18</xdr:row>
      <xdr:rowOff>0</xdr:rowOff>
    </xdr:from>
    <xdr:to>
      <xdr:col>12</xdr:col>
      <xdr:colOff>9525</xdr:colOff>
      <xdr:row>19</xdr:row>
      <xdr:rowOff>38100</xdr:rowOff>
    </xdr:to>
    <xdr:pic>
      <xdr:nvPicPr>
        <xdr:cNvPr id="9409" name="Picture 16" descr="http://apps.creounity.com/time_machine/img/jpn/Khirokhito_RIGHT.gif"/>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9201150" y="619125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18</xdr:row>
      <xdr:rowOff>0</xdr:rowOff>
    </xdr:from>
    <xdr:to>
      <xdr:col>12</xdr:col>
      <xdr:colOff>304800</xdr:colOff>
      <xdr:row>19</xdr:row>
      <xdr:rowOff>38100</xdr:rowOff>
    </xdr:to>
    <xdr:pic>
      <xdr:nvPicPr>
        <xdr:cNvPr id="9410" name="Picture 17" descr="http://apps.creounity.com/time_machine/img/jpn/Akikhito_LEFT.gif"/>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9496425" y="619125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314325</xdr:colOff>
      <xdr:row>18</xdr:row>
      <xdr:rowOff>0</xdr:rowOff>
    </xdr:from>
    <xdr:to>
      <xdr:col>13</xdr:col>
      <xdr:colOff>9525</xdr:colOff>
      <xdr:row>19</xdr:row>
      <xdr:rowOff>38100</xdr:rowOff>
    </xdr:to>
    <xdr:pic>
      <xdr:nvPicPr>
        <xdr:cNvPr id="9411" name="Picture 18" descr="http://apps.creounity.com/time_machine/img/jpn/Akikhito_RIGHT.gif"/>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9810750" y="619125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142875</xdr:colOff>
      <xdr:row>24</xdr:row>
      <xdr:rowOff>495300</xdr:rowOff>
    </xdr:from>
    <xdr:to>
      <xdr:col>8</xdr:col>
      <xdr:colOff>447675</xdr:colOff>
      <xdr:row>25</xdr:row>
      <xdr:rowOff>285750</xdr:rowOff>
    </xdr:to>
    <xdr:pic>
      <xdr:nvPicPr>
        <xdr:cNvPr id="9412" name="Рисунок 15" descr="http://apps.creounity.com/time_machine/img/jpn/001v1.gif"/>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7162800" y="87630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180975</xdr:colOff>
      <xdr:row>25</xdr:row>
      <xdr:rowOff>152400</xdr:rowOff>
    </xdr:from>
    <xdr:to>
      <xdr:col>9</xdr:col>
      <xdr:colOff>485775</xdr:colOff>
      <xdr:row>25</xdr:row>
      <xdr:rowOff>457200</xdr:rowOff>
    </xdr:to>
    <xdr:pic>
      <xdr:nvPicPr>
        <xdr:cNvPr id="9413" name="Рисунок 17" descr="http://apps.creounity.com/time_machine/img/jpn/002.gif"/>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7810500" y="893445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190500</xdr:colOff>
      <xdr:row>25</xdr:row>
      <xdr:rowOff>152400</xdr:rowOff>
    </xdr:from>
    <xdr:to>
      <xdr:col>10</xdr:col>
      <xdr:colOff>495300</xdr:colOff>
      <xdr:row>25</xdr:row>
      <xdr:rowOff>457200</xdr:rowOff>
    </xdr:to>
    <xdr:pic>
      <xdr:nvPicPr>
        <xdr:cNvPr id="9414" name="Рисунок 18" descr="http://apps.creounity.com/time_machine/img/jpn/003.gif"/>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8429625" y="893445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180975</xdr:colOff>
      <xdr:row>25</xdr:row>
      <xdr:rowOff>161925</xdr:rowOff>
    </xdr:from>
    <xdr:to>
      <xdr:col>11</xdr:col>
      <xdr:colOff>485775</xdr:colOff>
      <xdr:row>25</xdr:row>
      <xdr:rowOff>466725</xdr:rowOff>
    </xdr:to>
    <xdr:pic>
      <xdr:nvPicPr>
        <xdr:cNvPr id="9415" name="Рисунок 19" descr="http://apps.creounity.com/time_machine/img/jpn/004.gif"/>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9067800" y="894397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171450</xdr:colOff>
      <xdr:row>25</xdr:row>
      <xdr:rowOff>171450</xdr:rowOff>
    </xdr:from>
    <xdr:to>
      <xdr:col>12</xdr:col>
      <xdr:colOff>476250</xdr:colOff>
      <xdr:row>25</xdr:row>
      <xdr:rowOff>476250</xdr:rowOff>
    </xdr:to>
    <xdr:pic>
      <xdr:nvPicPr>
        <xdr:cNvPr id="9416" name="Рисунок 20" descr="http://apps.creounity.com/time_machine/img/jpn/005.gif"/>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9667875" y="89535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171450</xdr:colOff>
      <xdr:row>25</xdr:row>
      <xdr:rowOff>133350</xdr:rowOff>
    </xdr:from>
    <xdr:to>
      <xdr:col>13</xdr:col>
      <xdr:colOff>476250</xdr:colOff>
      <xdr:row>25</xdr:row>
      <xdr:rowOff>438150</xdr:rowOff>
    </xdr:to>
    <xdr:pic>
      <xdr:nvPicPr>
        <xdr:cNvPr id="9417" name="Рисунок 22" descr="http://apps.creounity.com/time_machine/img/jpn/006.gif"/>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10277475" y="89154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161925</xdr:colOff>
      <xdr:row>25</xdr:row>
      <xdr:rowOff>200025</xdr:rowOff>
    </xdr:from>
    <xdr:to>
      <xdr:col>14</xdr:col>
      <xdr:colOff>466725</xdr:colOff>
      <xdr:row>25</xdr:row>
      <xdr:rowOff>504825</xdr:rowOff>
    </xdr:to>
    <xdr:pic>
      <xdr:nvPicPr>
        <xdr:cNvPr id="9418" name="Рисунок 23" descr="http://apps.creounity.com/time_machine/img/jpn/007.gif"/>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10877550" y="898207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171450</xdr:colOff>
      <xdr:row>25</xdr:row>
      <xdr:rowOff>180975</xdr:rowOff>
    </xdr:from>
    <xdr:to>
      <xdr:col>15</xdr:col>
      <xdr:colOff>476250</xdr:colOff>
      <xdr:row>25</xdr:row>
      <xdr:rowOff>485775</xdr:rowOff>
    </xdr:to>
    <xdr:pic>
      <xdr:nvPicPr>
        <xdr:cNvPr id="9419" name="Рисунок 24" descr="http://apps.creounity.com/time_machine/img/jpn/008.gif"/>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11496675" y="896302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171450</xdr:colOff>
      <xdr:row>25</xdr:row>
      <xdr:rowOff>152400</xdr:rowOff>
    </xdr:from>
    <xdr:to>
      <xdr:col>16</xdr:col>
      <xdr:colOff>476250</xdr:colOff>
      <xdr:row>25</xdr:row>
      <xdr:rowOff>457200</xdr:rowOff>
    </xdr:to>
    <xdr:pic>
      <xdr:nvPicPr>
        <xdr:cNvPr id="9420" name="Рисунок 26" descr="http://apps.creounity.com/time_machine/img/jpn/009.gif"/>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12106275" y="893445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190500</xdr:colOff>
      <xdr:row>25</xdr:row>
      <xdr:rowOff>133350</xdr:rowOff>
    </xdr:from>
    <xdr:to>
      <xdr:col>17</xdr:col>
      <xdr:colOff>495300</xdr:colOff>
      <xdr:row>25</xdr:row>
      <xdr:rowOff>438150</xdr:rowOff>
    </xdr:to>
    <xdr:pic>
      <xdr:nvPicPr>
        <xdr:cNvPr id="9421" name="Рисунок 27" descr="http://apps.creounity.com/time_machine/img/jpn/010.gif"/>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12734925" y="89154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190500</xdr:colOff>
      <xdr:row>28</xdr:row>
      <xdr:rowOff>38100</xdr:rowOff>
    </xdr:from>
    <xdr:to>
      <xdr:col>8</xdr:col>
      <xdr:colOff>495300</xdr:colOff>
      <xdr:row>28</xdr:row>
      <xdr:rowOff>342900</xdr:rowOff>
    </xdr:to>
    <xdr:pic>
      <xdr:nvPicPr>
        <xdr:cNvPr id="9422" name="Рисунок 28" descr="http://apps.creounity.com/time_machine/img/jpn/100.gif"/>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7210425" y="1081087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171450</xdr:colOff>
      <xdr:row>25</xdr:row>
      <xdr:rowOff>314325</xdr:rowOff>
    </xdr:from>
    <xdr:to>
      <xdr:col>8</xdr:col>
      <xdr:colOff>476250</xdr:colOff>
      <xdr:row>26</xdr:row>
      <xdr:rowOff>9525</xdr:rowOff>
    </xdr:to>
    <xdr:pic>
      <xdr:nvPicPr>
        <xdr:cNvPr id="9423" name="Рисунок 29" descr="http://apps.creounity.com/time_machine/img/jpn/001v2.gif"/>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7191375" y="909637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104775</xdr:colOff>
      <xdr:row>28</xdr:row>
      <xdr:rowOff>19050</xdr:rowOff>
    </xdr:from>
    <xdr:to>
      <xdr:col>9</xdr:col>
      <xdr:colOff>409575</xdr:colOff>
      <xdr:row>28</xdr:row>
      <xdr:rowOff>323850</xdr:rowOff>
    </xdr:to>
    <xdr:pic>
      <xdr:nvPicPr>
        <xdr:cNvPr id="9424" name="Рисунок 30" descr="http://apps.creounity.com/time_machine/img/jpn/yr.gif"/>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7734300" y="1079182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180975</xdr:colOff>
      <xdr:row>7</xdr:row>
      <xdr:rowOff>104775</xdr:rowOff>
    </xdr:from>
    <xdr:to>
      <xdr:col>11</xdr:col>
      <xdr:colOff>333375</xdr:colOff>
      <xdr:row>24</xdr:row>
      <xdr:rowOff>76200</xdr:rowOff>
    </xdr:to>
    <xdr:pic>
      <xdr:nvPicPr>
        <xdr:cNvPr id="6195" name="Рисунок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7375" y="3867150"/>
          <a:ext cx="3676650" cy="2724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171;Creounity%20&#1052;&#1072;&#1096;&#1080;&#1085;&#1072;%20&#1042;&#1088;&#1077;&#1084;&#1077;&#1085;&#1080;&#187;%20&#8212;%20&#1091;&#1085;&#1080;&#1074;&#1077;&#1088;&#1089;&#1072;&#1083;&#1100;&#1085;&#1099;&#1081;%20&#1082;&#1086;&#1085;&#1074;&#1077;&#1088;&#1090;&#1077;&#1088;%20&#1076;&#1072;&#1090;_files/&#171;Creounity%20&#1052;&#1072;&#1096;&#1080;&#1085;&#1072;%20&#1042;&#1088;&#1077;&#1084;&#1077;&#1085;&#1080;&#187;%20&#8212;%20&#1091;&#1085;&#1080;&#1074;&#1077;&#1088;&#1089;&#1072;&#1083;&#1100;&#1085;&#1099;&#1081;%20&#1082;&#1086;&#1085;&#1074;&#1077;&#1088;&#1090;&#1077;&#1088;%20&#1076;&#1072;&#1090;.htm" TargetMode="External"/><Relationship Id="rId13" Type="http://schemas.openxmlformats.org/officeDocument/2006/relationships/hyperlink" Target="&#171;Creounity%20&#1052;&#1072;&#1096;&#1080;&#1085;&#1072;%20&#1042;&#1088;&#1077;&#1084;&#1077;&#1085;&#1080;&#187;%20&#8212;%20&#1091;&#1085;&#1080;&#1074;&#1077;&#1088;&#1089;&#1072;&#1083;&#1100;&#1085;&#1099;&#1081;%20&#1082;&#1086;&#1085;&#1074;&#1077;&#1088;&#1090;&#1077;&#1088;%20&#1076;&#1072;&#1090;_files/&#171;Creounity%20&#1052;&#1072;&#1096;&#1080;&#1085;&#1072;%20&#1042;&#1088;&#1077;&#1084;&#1077;&#1085;&#1080;&#187;%20&#8212;%20&#1091;&#1085;&#1080;&#1074;&#1077;&#1088;&#1089;&#1072;&#1083;&#1100;&#1085;&#1099;&#1081;%20&#1082;&#1086;&#1085;&#1074;&#1077;&#1088;&#1090;&#1077;&#1088;%20&#1076;&#1072;&#1090;.htm" TargetMode="External"/><Relationship Id="rId18" Type="http://schemas.openxmlformats.org/officeDocument/2006/relationships/hyperlink" Target="&#171;Creounity%20&#1052;&#1072;&#1096;&#1080;&#1085;&#1072;%20&#1042;&#1088;&#1077;&#1084;&#1077;&#1085;&#1080;&#187;%20&#8212;%20&#1091;&#1085;&#1080;&#1074;&#1077;&#1088;&#1089;&#1072;&#1083;&#1100;&#1085;&#1099;&#1081;%20&#1082;&#1086;&#1085;&#1074;&#1077;&#1088;&#1090;&#1077;&#1088;%20&#1076;&#1072;&#1090;_files/&#171;Creounity%20&#1052;&#1072;&#1096;&#1080;&#1085;&#1072;%20&#1042;&#1088;&#1077;&#1084;&#1077;&#1085;&#1080;&#187;%20&#8212;%20&#1091;&#1085;&#1080;&#1074;&#1077;&#1088;&#1089;&#1072;&#1083;&#1100;&#1085;&#1099;&#1081;%20&#1082;&#1086;&#1085;&#1074;&#1077;&#1088;&#1090;&#1077;&#1088;%20&#1076;&#1072;&#1090;.htm" TargetMode="External"/><Relationship Id="rId26" Type="http://schemas.openxmlformats.org/officeDocument/2006/relationships/hyperlink" Target="&#171;Creounity%20&#1052;&#1072;&#1096;&#1080;&#1085;&#1072;%20&#1042;&#1088;&#1077;&#1084;&#1077;&#1085;&#1080;&#187;%20&#8212;%20&#1091;&#1085;&#1080;&#1074;&#1077;&#1088;&#1089;&#1072;&#1083;&#1100;&#1085;&#1099;&#1081;%20&#1082;&#1086;&#1085;&#1074;&#1077;&#1088;&#1090;&#1077;&#1088;%20&#1076;&#1072;&#1090;_files/&#171;Creounity%20&#1052;&#1072;&#1096;&#1080;&#1085;&#1072;%20&#1042;&#1088;&#1077;&#1084;&#1077;&#1085;&#1080;&#187;%20&#8212;%20&#1091;&#1085;&#1080;&#1074;&#1077;&#1088;&#1089;&#1072;&#1083;&#1100;&#1085;&#1099;&#1081;%20&#1082;&#1086;&#1085;&#1074;&#1077;&#1088;&#1090;&#1077;&#1088;%20&#1076;&#1072;&#1090;.htm" TargetMode="External"/><Relationship Id="rId3" Type="http://schemas.openxmlformats.org/officeDocument/2006/relationships/hyperlink" Target="&#171;Creounity%20&#1052;&#1072;&#1096;&#1080;&#1085;&#1072;%20&#1042;&#1088;&#1077;&#1084;&#1077;&#1085;&#1080;&#187;%20&#8212;%20&#1091;&#1085;&#1080;&#1074;&#1077;&#1088;&#1089;&#1072;&#1083;&#1100;&#1085;&#1099;&#1081;%20&#1082;&#1086;&#1085;&#1074;&#1077;&#1088;&#1090;&#1077;&#1088;%20&#1076;&#1072;&#1090;_files/&#171;Creounity%20&#1052;&#1072;&#1096;&#1080;&#1085;&#1072;%20&#1042;&#1088;&#1077;&#1084;&#1077;&#1085;&#1080;&#187;%20&#8212;%20&#1091;&#1085;&#1080;&#1074;&#1077;&#1088;&#1089;&#1072;&#1083;&#1100;&#1085;&#1099;&#1081;%20&#1082;&#1086;&#1085;&#1074;&#1077;&#1088;&#1090;&#1077;&#1088;%20&#1076;&#1072;&#1090;.htm" TargetMode="External"/><Relationship Id="rId21" Type="http://schemas.openxmlformats.org/officeDocument/2006/relationships/hyperlink" Target="&#171;Creounity%20&#1052;&#1072;&#1096;&#1080;&#1085;&#1072;%20&#1042;&#1088;&#1077;&#1084;&#1077;&#1085;&#1080;&#187;%20&#8212;%20&#1091;&#1085;&#1080;&#1074;&#1077;&#1088;&#1089;&#1072;&#1083;&#1100;&#1085;&#1099;&#1081;%20&#1082;&#1086;&#1085;&#1074;&#1077;&#1088;&#1090;&#1077;&#1088;%20&#1076;&#1072;&#1090;_files/&#171;Creounity%20&#1052;&#1072;&#1096;&#1080;&#1085;&#1072;%20&#1042;&#1088;&#1077;&#1084;&#1077;&#1085;&#1080;&#187;%20&#8212;%20&#1091;&#1085;&#1080;&#1074;&#1077;&#1088;&#1089;&#1072;&#1083;&#1100;&#1085;&#1099;&#1081;%20&#1082;&#1086;&#1085;&#1074;&#1077;&#1088;&#1090;&#1077;&#1088;%20&#1076;&#1072;&#1090;.htm" TargetMode="External"/><Relationship Id="rId7" Type="http://schemas.openxmlformats.org/officeDocument/2006/relationships/hyperlink" Target="&#171;Creounity%20&#1052;&#1072;&#1096;&#1080;&#1085;&#1072;%20&#1042;&#1088;&#1077;&#1084;&#1077;&#1085;&#1080;&#187;%20&#8212;%20&#1091;&#1085;&#1080;&#1074;&#1077;&#1088;&#1089;&#1072;&#1083;&#1100;&#1085;&#1099;&#1081;%20&#1082;&#1086;&#1085;&#1074;&#1077;&#1088;&#1090;&#1077;&#1088;%20&#1076;&#1072;&#1090;_files/&#171;Creounity%20&#1052;&#1072;&#1096;&#1080;&#1085;&#1072;%20&#1042;&#1088;&#1077;&#1084;&#1077;&#1085;&#1080;&#187;%20&#8212;%20&#1091;&#1085;&#1080;&#1074;&#1077;&#1088;&#1089;&#1072;&#1083;&#1100;&#1085;&#1099;&#1081;%20&#1082;&#1086;&#1085;&#1074;&#1077;&#1088;&#1090;&#1077;&#1088;%20&#1076;&#1072;&#1090;.htm" TargetMode="External"/><Relationship Id="rId12" Type="http://schemas.openxmlformats.org/officeDocument/2006/relationships/hyperlink" Target="&#171;Creounity%20&#1052;&#1072;&#1096;&#1080;&#1085;&#1072;%20&#1042;&#1088;&#1077;&#1084;&#1077;&#1085;&#1080;&#187;%20&#8212;%20&#1091;&#1085;&#1080;&#1074;&#1077;&#1088;&#1089;&#1072;&#1083;&#1100;&#1085;&#1099;&#1081;%20&#1082;&#1086;&#1085;&#1074;&#1077;&#1088;&#1090;&#1077;&#1088;%20&#1076;&#1072;&#1090;_files/&#171;Creounity%20&#1052;&#1072;&#1096;&#1080;&#1085;&#1072;%20&#1042;&#1088;&#1077;&#1084;&#1077;&#1085;&#1080;&#187;%20&#8212;%20&#1091;&#1085;&#1080;&#1074;&#1077;&#1088;&#1089;&#1072;&#1083;&#1100;&#1085;&#1099;&#1081;%20&#1082;&#1086;&#1085;&#1074;&#1077;&#1088;&#1090;&#1077;&#1088;%20&#1076;&#1072;&#1090;.htm" TargetMode="External"/><Relationship Id="rId17" Type="http://schemas.openxmlformats.org/officeDocument/2006/relationships/hyperlink" Target="&#171;Creounity%20&#1052;&#1072;&#1096;&#1080;&#1085;&#1072;%20&#1042;&#1088;&#1077;&#1084;&#1077;&#1085;&#1080;&#187;%20&#8212;%20&#1091;&#1085;&#1080;&#1074;&#1077;&#1088;&#1089;&#1072;&#1083;&#1100;&#1085;&#1099;&#1081;%20&#1082;&#1086;&#1085;&#1074;&#1077;&#1088;&#1090;&#1077;&#1088;%20&#1076;&#1072;&#1090;_files/&#171;Creounity%20&#1052;&#1072;&#1096;&#1080;&#1085;&#1072;%20&#1042;&#1088;&#1077;&#1084;&#1077;&#1085;&#1080;&#187;%20&#8212;%20&#1091;&#1085;&#1080;&#1074;&#1077;&#1088;&#1089;&#1072;&#1083;&#1100;&#1085;&#1099;&#1081;%20&#1082;&#1086;&#1085;&#1074;&#1077;&#1088;&#1090;&#1077;&#1088;%20&#1076;&#1072;&#1090;.htm" TargetMode="External"/><Relationship Id="rId25" Type="http://schemas.openxmlformats.org/officeDocument/2006/relationships/hyperlink" Target="&#171;Creounity%20&#1052;&#1072;&#1096;&#1080;&#1085;&#1072;%20&#1042;&#1088;&#1077;&#1084;&#1077;&#1085;&#1080;&#187;%20&#8212;%20&#1091;&#1085;&#1080;&#1074;&#1077;&#1088;&#1089;&#1072;&#1083;&#1100;&#1085;&#1099;&#1081;%20&#1082;&#1086;&#1085;&#1074;&#1077;&#1088;&#1090;&#1077;&#1088;%20&#1076;&#1072;&#1090;_files/&#171;Creounity%20&#1052;&#1072;&#1096;&#1080;&#1085;&#1072;%20&#1042;&#1088;&#1077;&#1084;&#1077;&#1085;&#1080;&#187;%20&#8212;%20&#1091;&#1085;&#1080;&#1074;&#1077;&#1088;&#1089;&#1072;&#1083;&#1100;&#1085;&#1099;&#1081;%20&#1082;&#1086;&#1085;&#1074;&#1077;&#1088;&#1090;&#1077;&#1088;%20&#1076;&#1072;&#1090;.htm" TargetMode="External"/><Relationship Id="rId2" Type="http://schemas.openxmlformats.org/officeDocument/2006/relationships/hyperlink" Target="&#171;Creounity%20&#1052;&#1072;&#1096;&#1080;&#1085;&#1072;%20&#1042;&#1088;&#1077;&#1084;&#1077;&#1085;&#1080;&#187;%20&#8212;%20&#1091;&#1085;&#1080;&#1074;&#1077;&#1088;&#1089;&#1072;&#1083;&#1100;&#1085;&#1099;&#1081;%20&#1082;&#1086;&#1085;&#1074;&#1077;&#1088;&#1090;&#1077;&#1088;%20&#1076;&#1072;&#1090;_files/&#171;Creounity%20&#1052;&#1072;&#1096;&#1080;&#1085;&#1072;%20&#1042;&#1088;&#1077;&#1084;&#1077;&#1085;&#1080;&#187;%20&#8212;%20&#1091;&#1085;&#1080;&#1074;&#1077;&#1088;&#1089;&#1072;&#1083;&#1100;&#1085;&#1099;&#1081;%20&#1082;&#1086;&#1085;&#1074;&#1077;&#1088;&#1090;&#1077;&#1088;%20&#1076;&#1072;&#1090;.htm" TargetMode="External"/><Relationship Id="rId16" Type="http://schemas.openxmlformats.org/officeDocument/2006/relationships/hyperlink" Target="&#171;Creounity%20&#1052;&#1072;&#1096;&#1080;&#1085;&#1072;%20&#1042;&#1088;&#1077;&#1084;&#1077;&#1085;&#1080;&#187;%20&#8212;%20&#1091;&#1085;&#1080;&#1074;&#1077;&#1088;&#1089;&#1072;&#1083;&#1100;&#1085;&#1099;&#1081;%20&#1082;&#1086;&#1085;&#1074;&#1077;&#1088;&#1090;&#1077;&#1088;%20&#1076;&#1072;&#1090;_files/&#171;Creounity%20&#1052;&#1072;&#1096;&#1080;&#1085;&#1072;%20&#1042;&#1088;&#1077;&#1084;&#1077;&#1085;&#1080;&#187;%20&#8212;%20&#1091;&#1085;&#1080;&#1074;&#1077;&#1088;&#1089;&#1072;&#1083;&#1100;&#1085;&#1099;&#1081;%20&#1082;&#1086;&#1085;&#1074;&#1077;&#1088;&#1090;&#1077;&#1088;%20&#1076;&#1072;&#1090;.htm" TargetMode="External"/><Relationship Id="rId20" Type="http://schemas.openxmlformats.org/officeDocument/2006/relationships/hyperlink" Target="&#171;Creounity%20&#1052;&#1072;&#1096;&#1080;&#1085;&#1072;%20&#1042;&#1088;&#1077;&#1084;&#1077;&#1085;&#1080;&#187;%20&#8212;%20&#1091;&#1085;&#1080;&#1074;&#1077;&#1088;&#1089;&#1072;&#1083;&#1100;&#1085;&#1099;&#1081;%20&#1082;&#1086;&#1085;&#1074;&#1077;&#1088;&#1090;&#1077;&#1088;%20&#1076;&#1072;&#1090;_files/&#171;Creounity%20&#1052;&#1072;&#1096;&#1080;&#1085;&#1072;%20&#1042;&#1088;&#1077;&#1084;&#1077;&#1085;&#1080;&#187;%20&#8212;%20&#1091;&#1085;&#1080;&#1074;&#1077;&#1088;&#1089;&#1072;&#1083;&#1100;&#1085;&#1099;&#1081;%20&#1082;&#1086;&#1085;&#1074;&#1077;&#1088;&#1090;&#1077;&#1088;%20&#1076;&#1072;&#1090;.htm" TargetMode="External"/><Relationship Id="rId29" Type="http://schemas.openxmlformats.org/officeDocument/2006/relationships/hyperlink" Target="http://apps.creounity.com/time_machine/index.php?go=china.php&amp;lang=ru" TargetMode="External"/><Relationship Id="rId1" Type="http://schemas.openxmlformats.org/officeDocument/2006/relationships/hyperlink" Target="&#171;Creounity%20&#1052;&#1072;&#1096;&#1080;&#1085;&#1072;%20&#1042;&#1088;&#1077;&#1084;&#1077;&#1085;&#1080;&#187;%20&#8212;%20&#1091;&#1085;&#1080;&#1074;&#1077;&#1088;&#1089;&#1072;&#1083;&#1100;&#1085;&#1099;&#1081;%20&#1082;&#1086;&#1085;&#1074;&#1077;&#1088;&#1090;&#1077;&#1088;%20&#1076;&#1072;&#1090;_files/&#171;Creounity%20&#1052;&#1072;&#1096;&#1080;&#1085;&#1072;%20&#1042;&#1088;&#1077;&#1084;&#1077;&#1085;&#1080;&#187;%20&#8212;%20&#1091;&#1085;&#1080;&#1074;&#1077;&#1088;&#1089;&#1072;&#1083;&#1100;&#1085;&#1099;&#1081;%20&#1082;&#1086;&#1085;&#1074;&#1077;&#1088;&#1090;&#1077;&#1088;%20&#1076;&#1072;&#1090;.htm" TargetMode="External"/><Relationship Id="rId6" Type="http://schemas.openxmlformats.org/officeDocument/2006/relationships/hyperlink" Target="&#171;Creounity%20&#1052;&#1072;&#1096;&#1080;&#1085;&#1072;%20&#1042;&#1088;&#1077;&#1084;&#1077;&#1085;&#1080;&#187;%20&#8212;%20&#1091;&#1085;&#1080;&#1074;&#1077;&#1088;&#1089;&#1072;&#1083;&#1100;&#1085;&#1099;&#1081;%20&#1082;&#1086;&#1085;&#1074;&#1077;&#1088;&#1090;&#1077;&#1088;%20&#1076;&#1072;&#1090;_files/&#171;Creounity%20&#1052;&#1072;&#1096;&#1080;&#1085;&#1072;%20&#1042;&#1088;&#1077;&#1084;&#1077;&#1085;&#1080;&#187;%20&#8212;%20&#1091;&#1085;&#1080;&#1074;&#1077;&#1088;&#1089;&#1072;&#1083;&#1100;&#1085;&#1099;&#1081;%20&#1082;&#1086;&#1085;&#1074;&#1077;&#1088;&#1090;&#1077;&#1088;%20&#1076;&#1072;&#1090;.htm" TargetMode="External"/><Relationship Id="rId11" Type="http://schemas.openxmlformats.org/officeDocument/2006/relationships/hyperlink" Target="&#171;Creounity%20&#1052;&#1072;&#1096;&#1080;&#1085;&#1072;%20&#1042;&#1088;&#1077;&#1084;&#1077;&#1085;&#1080;&#187;%20&#8212;%20&#1091;&#1085;&#1080;&#1074;&#1077;&#1088;&#1089;&#1072;&#1083;&#1100;&#1085;&#1099;&#1081;%20&#1082;&#1086;&#1085;&#1074;&#1077;&#1088;&#1090;&#1077;&#1088;%20&#1076;&#1072;&#1090;_files/&#171;Creounity%20&#1052;&#1072;&#1096;&#1080;&#1085;&#1072;%20&#1042;&#1088;&#1077;&#1084;&#1077;&#1085;&#1080;&#187;%20&#8212;%20&#1091;&#1085;&#1080;&#1074;&#1077;&#1088;&#1089;&#1072;&#1083;&#1100;&#1085;&#1099;&#1081;%20&#1082;&#1086;&#1085;&#1074;&#1077;&#1088;&#1090;&#1077;&#1088;%20&#1076;&#1072;&#1090;.htm" TargetMode="External"/><Relationship Id="rId24" Type="http://schemas.openxmlformats.org/officeDocument/2006/relationships/hyperlink" Target="&#171;Creounity%20&#1052;&#1072;&#1096;&#1080;&#1085;&#1072;%20&#1042;&#1088;&#1077;&#1084;&#1077;&#1085;&#1080;&#187;%20&#8212;%20&#1091;&#1085;&#1080;&#1074;&#1077;&#1088;&#1089;&#1072;&#1083;&#1100;&#1085;&#1099;&#1081;%20&#1082;&#1086;&#1085;&#1074;&#1077;&#1088;&#1090;&#1077;&#1088;%20&#1076;&#1072;&#1090;_files/&#171;Creounity%20&#1052;&#1072;&#1096;&#1080;&#1085;&#1072;%20&#1042;&#1088;&#1077;&#1084;&#1077;&#1085;&#1080;&#187;%20&#8212;%20&#1091;&#1085;&#1080;&#1074;&#1077;&#1088;&#1089;&#1072;&#1083;&#1100;&#1085;&#1099;&#1081;%20&#1082;&#1086;&#1085;&#1074;&#1077;&#1088;&#1090;&#1077;&#1088;%20&#1076;&#1072;&#1090;.htm" TargetMode="External"/><Relationship Id="rId5" Type="http://schemas.openxmlformats.org/officeDocument/2006/relationships/hyperlink" Target="&#171;Creounity%20&#1052;&#1072;&#1096;&#1080;&#1085;&#1072;%20&#1042;&#1088;&#1077;&#1084;&#1077;&#1085;&#1080;&#187;%20&#8212;%20&#1091;&#1085;&#1080;&#1074;&#1077;&#1088;&#1089;&#1072;&#1083;&#1100;&#1085;&#1099;&#1081;%20&#1082;&#1086;&#1085;&#1074;&#1077;&#1088;&#1090;&#1077;&#1088;%20&#1076;&#1072;&#1090;_files/&#171;Creounity%20&#1052;&#1072;&#1096;&#1080;&#1085;&#1072;%20&#1042;&#1088;&#1077;&#1084;&#1077;&#1085;&#1080;&#187;%20&#8212;%20&#1091;&#1085;&#1080;&#1074;&#1077;&#1088;&#1089;&#1072;&#1083;&#1100;&#1085;&#1099;&#1081;%20&#1082;&#1086;&#1085;&#1074;&#1077;&#1088;&#1090;&#1077;&#1088;%20&#1076;&#1072;&#1090;.htm" TargetMode="External"/><Relationship Id="rId15" Type="http://schemas.openxmlformats.org/officeDocument/2006/relationships/hyperlink" Target="&#171;Creounity%20&#1052;&#1072;&#1096;&#1080;&#1085;&#1072;%20&#1042;&#1088;&#1077;&#1084;&#1077;&#1085;&#1080;&#187;%20&#8212;%20&#1091;&#1085;&#1080;&#1074;&#1077;&#1088;&#1089;&#1072;&#1083;&#1100;&#1085;&#1099;&#1081;%20&#1082;&#1086;&#1085;&#1074;&#1077;&#1088;&#1090;&#1077;&#1088;%20&#1076;&#1072;&#1090;_files/&#171;Creounity%20&#1052;&#1072;&#1096;&#1080;&#1085;&#1072;%20&#1042;&#1088;&#1077;&#1084;&#1077;&#1085;&#1080;&#187;%20&#8212;%20&#1091;&#1085;&#1080;&#1074;&#1077;&#1088;&#1089;&#1072;&#1083;&#1100;&#1085;&#1099;&#1081;%20&#1082;&#1086;&#1085;&#1074;&#1077;&#1088;&#1090;&#1077;&#1088;%20&#1076;&#1072;&#1090;.htm" TargetMode="External"/><Relationship Id="rId23" Type="http://schemas.openxmlformats.org/officeDocument/2006/relationships/hyperlink" Target="&#171;Creounity%20&#1052;&#1072;&#1096;&#1080;&#1085;&#1072;%20&#1042;&#1088;&#1077;&#1084;&#1077;&#1085;&#1080;&#187;%20&#8212;%20&#1091;&#1085;&#1080;&#1074;&#1077;&#1088;&#1089;&#1072;&#1083;&#1100;&#1085;&#1099;&#1081;%20&#1082;&#1086;&#1085;&#1074;&#1077;&#1088;&#1090;&#1077;&#1088;%20&#1076;&#1072;&#1090;_files/&#171;Creounity%20&#1052;&#1072;&#1096;&#1080;&#1085;&#1072;%20&#1042;&#1088;&#1077;&#1084;&#1077;&#1085;&#1080;&#187;%20&#8212;%20&#1091;&#1085;&#1080;&#1074;&#1077;&#1088;&#1089;&#1072;&#1083;&#1100;&#1085;&#1099;&#1081;%20&#1082;&#1086;&#1085;&#1074;&#1077;&#1088;&#1090;&#1077;&#1088;%20&#1076;&#1072;&#1090;.htm" TargetMode="External"/><Relationship Id="rId28" Type="http://schemas.openxmlformats.org/officeDocument/2006/relationships/hyperlink" Target="&#171;Creounity%20&#1052;&#1072;&#1096;&#1080;&#1085;&#1072;%20&#1042;&#1088;&#1077;&#1084;&#1077;&#1085;&#1080;&#187;%20&#8212;%20&#1091;&#1085;&#1080;&#1074;&#1077;&#1088;&#1089;&#1072;&#1083;&#1100;&#1085;&#1099;&#1081;%20&#1082;&#1086;&#1085;&#1074;&#1077;&#1088;&#1090;&#1077;&#1088;%20&#1076;&#1072;&#1090;_files/&#171;Creounity%20&#1052;&#1072;&#1096;&#1080;&#1085;&#1072;%20&#1042;&#1088;&#1077;&#1084;&#1077;&#1085;&#1080;&#187;%20&#8212;%20&#1091;&#1085;&#1080;&#1074;&#1077;&#1088;&#1089;&#1072;&#1083;&#1100;&#1085;&#1099;&#1081;%20&#1082;&#1086;&#1085;&#1074;&#1077;&#1088;&#1090;&#1077;&#1088;%20&#1076;&#1072;&#1090;.htm" TargetMode="External"/><Relationship Id="rId10" Type="http://schemas.openxmlformats.org/officeDocument/2006/relationships/hyperlink" Target="&#171;Creounity%20&#1052;&#1072;&#1096;&#1080;&#1085;&#1072;%20&#1042;&#1088;&#1077;&#1084;&#1077;&#1085;&#1080;&#187;%20&#8212;%20&#1091;&#1085;&#1080;&#1074;&#1077;&#1088;&#1089;&#1072;&#1083;&#1100;&#1085;&#1099;&#1081;%20&#1082;&#1086;&#1085;&#1074;&#1077;&#1088;&#1090;&#1077;&#1088;%20&#1076;&#1072;&#1090;_files/&#171;Creounity%20&#1052;&#1072;&#1096;&#1080;&#1085;&#1072;%20&#1042;&#1088;&#1077;&#1084;&#1077;&#1085;&#1080;&#187;%20&#8212;%20&#1091;&#1085;&#1080;&#1074;&#1077;&#1088;&#1089;&#1072;&#1083;&#1100;&#1085;&#1099;&#1081;%20&#1082;&#1086;&#1085;&#1074;&#1077;&#1088;&#1090;&#1077;&#1088;%20&#1076;&#1072;&#1090;.htm" TargetMode="External"/><Relationship Id="rId19" Type="http://schemas.openxmlformats.org/officeDocument/2006/relationships/hyperlink" Target="&#171;Creounity%20&#1052;&#1072;&#1096;&#1080;&#1085;&#1072;%20&#1042;&#1088;&#1077;&#1084;&#1077;&#1085;&#1080;&#187;%20&#8212;%20&#1091;&#1085;&#1080;&#1074;&#1077;&#1088;&#1089;&#1072;&#1083;&#1100;&#1085;&#1099;&#1081;%20&#1082;&#1086;&#1085;&#1074;&#1077;&#1088;&#1090;&#1077;&#1088;%20&#1076;&#1072;&#1090;_files/&#171;Creounity%20&#1052;&#1072;&#1096;&#1080;&#1085;&#1072;%20&#1042;&#1088;&#1077;&#1084;&#1077;&#1085;&#1080;&#187;%20&#8212;%20&#1091;&#1085;&#1080;&#1074;&#1077;&#1088;&#1089;&#1072;&#1083;&#1100;&#1085;&#1099;&#1081;%20&#1082;&#1086;&#1085;&#1074;&#1077;&#1088;&#1090;&#1077;&#1088;%20&#1076;&#1072;&#1090;.htm" TargetMode="External"/><Relationship Id="rId4" Type="http://schemas.openxmlformats.org/officeDocument/2006/relationships/hyperlink" Target="&#171;Creounity%20&#1052;&#1072;&#1096;&#1080;&#1085;&#1072;%20&#1042;&#1088;&#1077;&#1084;&#1077;&#1085;&#1080;&#187;%20&#8212;%20&#1091;&#1085;&#1080;&#1074;&#1077;&#1088;&#1089;&#1072;&#1083;&#1100;&#1085;&#1099;&#1081;%20&#1082;&#1086;&#1085;&#1074;&#1077;&#1088;&#1090;&#1077;&#1088;%20&#1076;&#1072;&#1090;_files/&#171;Creounity%20&#1052;&#1072;&#1096;&#1080;&#1085;&#1072;%20&#1042;&#1088;&#1077;&#1084;&#1077;&#1085;&#1080;&#187;%20&#8212;%20&#1091;&#1085;&#1080;&#1074;&#1077;&#1088;&#1089;&#1072;&#1083;&#1100;&#1085;&#1099;&#1081;%20&#1082;&#1086;&#1085;&#1074;&#1077;&#1088;&#1090;&#1077;&#1088;%20&#1076;&#1072;&#1090;.htm" TargetMode="External"/><Relationship Id="rId9" Type="http://schemas.openxmlformats.org/officeDocument/2006/relationships/hyperlink" Target="&#171;Creounity%20&#1052;&#1072;&#1096;&#1080;&#1085;&#1072;%20&#1042;&#1088;&#1077;&#1084;&#1077;&#1085;&#1080;&#187;%20&#8212;%20&#1091;&#1085;&#1080;&#1074;&#1077;&#1088;&#1089;&#1072;&#1083;&#1100;&#1085;&#1099;&#1081;%20&#1082;&#1086;&#1085;&#1074;&#1077;&#1088;&#1090;&#1077;&#1088;%20&#1076;&#1072;&#1090;_files/&#171;Creounity%20&#1052;&#1072;&#1096;&#1080;&#1085;&#1072;%20&#1042;&#1088;&#1077;&#1084;&#1077;&#1085;&#1080;&#187;%20&#8212;%20&#1091;&#1085;&#1080;&#1074;&#1077;&#1088;&#1089;&#1072;&#1083;&#1100;&#1085;&#1099;&#1081;%20&#1082;&#1086;&#1085;&#1074;&#1077;&#1088;&#1090;&#1077;&#1088;%20&#1076;&#1072;&#1090;.htm" TargetMode="External"/><Relationship Id="rId14" Type="http://schemas.openxmlformats.org/officeDocument/2006/relationships/hyperlink" Target="&#171;Creounity%20&#1052;&#1072;&#1096;&#1080;&#1085;&#1072;%20&#1042;&#1088;&#1077;&#1084;&#1077;&#1085;&#1080;&#187;%20&#8212;%20&#1091;&#1085;&#1080;&#1074;&#1077;&#1088;&#1089;&#1072;&#1083;&#1100;&#1085;&#1099;&#1081;%20&#1082;&#1086;&#1085;&#1074;&#1077;&#1088;&#1090;&#1077;&#1088;%20&#1076;&#1072;&#1090;_files/&#171;Creounity%20&#1052;&#1072;&#1096;&#1080;&#1085;&#1072;%20&#1042;&#1088;&#1077;&#1084;&#1077;&#1085;&#1080;&#187;%20&#8212;%20&#1091;&#1085;&#1080;&#1074;&#1077;&#1088;&#1089;&#1072;&#1083;&#1100;&#1085;&#1099;&#1081;%20&#1082;&#1086;&#1085;&#1074;&#1077;&#1088;&#1090;&#1077;&#1088;%20&#1076;&#1072;&#1090;.htm" TargetMode="External"/><Relationship Id="rId22" Type="http://schemas.openxmlformats.org/officeDocument/2006/relationships/hyperlink" Target="&#171;Creounity%20&#1052;&#1072;&#1096;&#1080;&#1085;&#1072;%20&#1042;&#1088;&#1077;&#1084;&#1077;&#1085;&#1080;&#187;%20&#8212;%20&#1091;&#1085;&#1080;&#1074;&#1077;&#1088;&#1089;&#1072;&#1083;&#1100;&#1085;&#1099;&#1081;%20&#1082;&#1086;&#1085;&#1074;&#1077;&#1088;&#1090;&#1077;&#1088;%20&#1076;&#1072;&#1090;_files/&#171;Creounity%20&#1052;&#1072;&#1096;&#1080;&#1085;&#1072;%20&#1042;&#1088;&#1077;&#1084;&#1077;&#1085;&#1080;&#187;%20&#8212;%20&#1091;&#1085;&#1080;&#1074;&#1077;&#1088;&#1089;&#1072;&#1083;&#1100;&#1085;&#1099;&#1081;%20&#1082;&#1086;&#1085;&#1074;&#1077;&#1088;&#1090;&#1077;&#1088;%20&#1076;&#1072;&#1090;.htm" TargetMode="External"/><Relationship Id="rId27" Type="http://schemas.openxmlformats.org/officeDocument/2006/relationships/hyperlink" Target="&#171;Creounity%20&#1052;&#1072;&#1096;&#1080;&#1085;&#1072;%20&#1042;&#1088;&#1077;&#1084;&#1077;&#1085;&#1080;&#187;%20&#8212;%20&#1091;&#1085;&#1080;&#1074;&#1077;&#1088;&#1089;&#1072;&#1083;&#1100;&#1085;&#1099;&#1081;%20&#1082;&#1086;&#1085;&#1074;&#1077;&#1088;&#1090;&#1077;&#1088;%20&#1076;&#1072;&#1090;_files/&#171;Creounity%20&#1052;&#1072;&#1096;&#1080;&#1085;&#1072;%20&#1042;&#1088;&#1077;&#1084;&#1077;&#1085;&#1080;&#187;%20&#8212;%20&#1091;&#1085;&#1080;&#1074;&#1077;&#1088;&#1089;&#1072;&#1083;&#1100;&#1085;&#1099;&#1081;%20&#1082;&#1086;&#1085;&#1074;&#1077;&#1088;&#1090;&#1077;&#1088;%20&#1076;&#1072;&#1090;.htm"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apps.creounity.com/time_machine/index.php?go=japan.php&amp;lang=ru"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apps.creounity.com/time_machine/index.php?go=israel.php&amp;lang=ru"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hoyougle.ru/time/convert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25"/>
  <sheetViews>
    <sheetView topLeftCell="A19" workbookViewId="0">
      <selection activeCell="T45" sqref="T45"/>
    </sheetView>
  </sheetViews>
  <sheetFormatPr defaultRowHeight="12.75" x14ac:dyDescent="0.2"/>
  <cols>
    <col min="2" max="2" width="15.85546875" bestFit="1" customWidth="1"/>
    <col min="3" max="3" width="18.5703125" customWidth="1"/>
    <col min="4" max="4" width="6.28515625" hidden="1" customWidth="1"/>
    <col min="5" max="5" width="5.140625" hidden="1" customWidth="1"/>
    <col min="6" max="6" width="4.5703125" hidden="1" customWidth="1"/>
    <col min="7" max="7" width="5.85546875" hidden="1" customWidth="1"/>
    <col min="8" max="8" width="5.7109375" hidden="1" customWidth="1"/>
    <col min="9" max="9" width="8.42578125" hidden="1" customWidth="1"/>
    <col min="10" max="10" width="6.140625" hidden="1" customWidth="1"/>
    <col min="11" max="11" width="5.7109375" hidden="1" customWidth="1"/>
    <col min="12" max="12" width="10.140625" hidden="1" customWidth="1"/>
    <col min="13" max="13" width="10.140625" customWidth="1"/>
    <col min="14" max="14" width="10.5703125" customWidth="1"/>
    <col min="15" max="15" width="20.140625" customWidth="1"/>
    <col min="16" max="16" width="17.5703125" customWidth="1"/>
    <col min="17" max="17" width="15.5703125" customWidth="1"/>
    <col min="18" max="18" width="9" customWidth="1"/>
    <col min="20" max="21" width="10.140625" bestFit="1" customWidth="1"/>
  </cols>
  <sheetData>
    <row r="1" spans="2:20" ht="132.75" customHeight="1" x14ac:dyDescent="0.2">
      <c r="B1" s="127" t="s">
        <v>423</v>
      </c>
      <c r="C1" s="127"/>
      <c r="D1" s="127"/>
      <c r="E1" s="127"/>
      <c r="F1" s="127"/>
      <c r="G1" s="127"/>
      <c r="H1" s="127"/>
      <c r="I1" s="127"/>
      <c r="J1" s="127"/>
      <c r="K1" s="127"/>
      <c r="L1" s="127"/>
      <c r="M1" s="127"/>
      <c r="N1" s="127"/>
      <c r="O1" s="127"/>
      <c r="P1" s="127"/>
      <c r="Q1" s="127"/>
    </row>
    <row r="2" spans="2:20" ht="36" customHeight="1" x14ac:dyDescent="0.2">
      <c r="B2" s="127" t="s">
        <v>421</v>
      </c>
      <c r="C2" s="127"/>
      <c r="D2" s="127"/>
      <c r="E2" s="127"/>
      <c r="F2" s="127"/>
      <c r="G2" s="127"/>
      <c r="H2" s="127"/>
      <c r="I2" s="127"/>
      <c r="J2" s="127"/>
      <c r="K2" s="127"/>
      <c r="L2" s="127"/>
      <c r="M2" s="127"/>
      <c r="N2" s="127"/>
      <c r="O2" s="127"/>
      <c r="P2" s="127"/>
      <c r="Q2" s="127"/>
    </row>
    <row r="3" spans="2:20" ht="63.75" customHeight="1" x14ac:dyDescent="0.2">
      <c r="B3" s="127" t="s">
        <v>422</v>
      </c>
      <c r="C3" s="127"/>
      <c r="D3" s="127"/>
      <c r="E3" s="127"/>
      <c r="F3" s="127"/>
      <c r="G3" s="127"/>
      <c r="H3" s="127"/>
      <c r="I3" s="127"/>
      <c r="J3" s="127"/>
      <c r="K3" s="127"/>
      <c r="L3" s="127"/>
      <c r="M3" s="127"/>
      <c r="N3" s="127"/>
      <c r="O3" s="127"/>
      <c r="P3" s="127"/>
      <c r="Q3" s="127"/>
    </row>
    <row r="6" spans="2:20" x14ac:dyDescent="0.2">
      <c r="T6" s="3"/>
    </row>
    <row r="7" spans="2:20" ht="25.5" x14ac:dyDescent="0.2">
      <c r="C7" s="117" t="s">
        <v>397</v>
      </c>
      <c r="D7" s="107"/>
      <c r="E7" s="107"/>
      <c r="F7" s="107"/>
      <c r="G7" s="83"/>
      <c r="H7" s="83"/>
      <c r="I7" s="83"/>
      <c r="J7" s="83"/>
      <c r="O7" s="114" t="s">
        <v>405</v>
      </c>
    </row>
    <row r="8" spans="2:20" ht="14.25" customHeight="1" x14ac:dyDescent="0.2"/>
    <row r="9" spans="2:20" ht="51" customHeight="1" x14ac:dyDescent="0.2">
      <c r="B9" s="104" t="s">
        <v>279</v>
      </c>
      <c r="C9" s="104" t="s">
        <v>280</v>
      </c>
      <c r="D9" s="106"/>
      <c r="E9" s="106"/>
      <c r="F9" s="106"/>
      <c r="G9" s="106"/>
      <c r="H9" s="106"/>
      <c r="I9" s="106"/>
      <c r="J9" s="106"/>
      <c r="N9" s="105" t="s">
        <v>398</v>
      </c>
      <c r="O9" s="104" t="s">
        <v>399</v>
      </c>
      <c r="P9" s="104" t="s">
        <v>400</v>
      </c>
      <c r="Q9" s="104" t="s">
        <v>401</v>
      </c>
      <c r="R9" s="104" t="s">
        <v>402</v>
      </c>
    </row>
    <row r="10" spans="2:20" x14ac:dyDescent="0.2">
      <c r="B10" s="81">
        <v>1318</v>
      </c>
      <c r="C10" s="81" t="s">
        <v>281</v>
      </c>
      <c r="D10" s="112">
        <f>FIND(" ",C10,1)</f>
        <v>2</v>
      </c>
      <c r="E10" s="112">
        <f>FIND(" ",C10,D10+1)</f>
        <v>6</v>
      </c>
      <c r="F10" s="112" t="str">
        <f>LEFT(C10,D10-1)</f>
        <v>1</v>
      </c>
      <c r="G10" s="112" t="str">
        <f>MID(C10,D10+1,E10-1-D10)</f>
        <v>мая</v>
      </c>
      <c r="H10" s="112">
        <f>LEN(C10)</f>
        <v>10</v>
      </c>
      <c r="I10" s="75" t="str">
        <f>RIGHT(C10,H10-E10)</f>
        <v>1900</v>
      </c>
      <c r="J10" s="75" t="str">
        <f>LEFT(G10,3)</f>
        <v>мая</v>
      </c>
      <c r="K10" s="75">
        <f>IF(LEFT(G10,3)="мая",5)+IF(LEFT(G10,3)="янв",1)+IF(LEFT(G10,3)="фев",2)+IF(LEFT(G10,3)="мар",3)+IF(LEFT(G10,3)="апр",4)+IF(LEFT(G10,3)="июн",6)+IF(LEFT(G10,3)="июл",7)+IF(LEFT(G10,3)="авг",8)+IF(LEFT(G10,3)="сент",9)+IF(LEFT(G10,3)="окт",10)+IF(LEFT(G10,3)="ноя",11)+IF(LEFT(G10,3)="дек",12)</f>
        <v>5</v>
      </c>
      <c r="L10" s="113">
        <f>DATE(I10,K10,F10)</f>
        <v>122</v>
      </c>
      <c r="M10" s="108"/>
      <c r="N10" s="81">
        <v>1</v>
      </c>
      <c r="O10" s="81" t="s">
        <v>2</v>
      </c>
      <c r="P10" s="81">
        <v>30</v>
      </c>
      <c r="Q10" s="81" t="s">
        <v>3</v>
      </c>
      <c r="R10" s="81">
        <v>31</v>
      </c>
      <c r="S10" s="75">
        <f>R10</f>
        <v>31</v>
      </c>
    </row>
    <row r="11" spans="2:20" x14ac:dyDescent="0.2">
      <c r="B11" s="81">
        <v>1319</v>
      </c>
      <c r="C11" s="81" t="s">
        <v>282</v>
      </c>
      <c r="D11" s="112">
        <f t="shared" ref="D11:D74" si="0">FIND(" ",C11,1)</f>
        <v>3</v>
      </c>
      <c r="E11" s="112">
        <f t="shared" ref="E11:E74" si="1">FIND(" ",C11,D11+1)</f>
        <v>10</v>
      </c>
      <c r="F11" s="112" t="str">
        <f t="shared" ref="F11:F74" si="2">LEFT(C11,D11-1)</f>
        <v>20</v>
      </c>
      <c r="G11" s="112" t="str">
        <f t="shared" ref="G11:G74" si="3">MID(C11,D11+1,E11-1-D11)</f>
        <v>апреля</v>
      </c>
      <c r="H11" s="112">
        <f t="shared" ref="H11:H74" si="4">LEN(C11)</f>
        <v>14</v>
      </c>
      <c r="I11" s="75" t="str">
        <f t="shared" ref="I11:I74" si="5">RIGHT(C11,H11-E11)</f>
        <v>1901</v>
      </c>
      <c r="J11" s="75" t="str">
        <f t="shared" ref="J11:J74" si="6">LEFT(G11,3)</f>
        <v>апр</v>
      </c>
      <c r="K11" s="75">
        <f t="shared" ref="K11:K74" si="7">IF(LEFT(G11,3)="мая",5)+IF(LEFT(G11,3)="янв",1)+IF(LEFT(G11,3)="фев",2)+IF(LEFT(G11,3)="мар",3)+IF(LEFT(G11,3)="апр",4)+IF(LEFT(G11,3)="июн",6)+IF(LEFT(G11,3)="июл",7)+IF(LEFT(G11,3)="авг",8)+IF(LEFT(G11,3)="сент",9)+IF(LEFT(G11,3)="окт",10)+IF(LEFT(G11,3)="ноя",11)+IF(LEFT(G11,3)="дек",12)</f>
        <v>4</v>
      </c>
      <c r="L11" s="113">
        <f t="shared" ref="L11:L74" si="8">DATE(I11,K11,F11)</f>
        <v>476</v>
      </c>
      <c r="M11" s="108"/>
      <c r="N11" s="81">
        <v>2</v>
      </c>
      <c r="O11" s="81" t="s">
        <v>4</v>
      </c>
      <c r="P11" s="81">
        <v>29</v>
      </c>
      <c r="Q11" s="81" t="s">
        <v>5</v>
      </c>
      <c r="R11" s="81" t="s">
        <v>403</v>
      </c>
      <c r="S11" s="75">
        <f>IF($U$44=0,29,28)</f>
        <v>28</v>
      </c>
    </row>
    <row r="12" spans="2:20" x14ac:dyDescent="0.2">
      <c r="B12" s="81">
        <v>1320</v>
      </c>
      <c r="C12" s="81" t="s">
        <v>283</v>
      </c>
      <c r="D12" s="112">
        <f t="shared" si="0"/>
        <v>3</v>
      </c>
      <c r="E12" s="112">
        <f t="shared" si="1"/>
        <v>10</v>
      </c>
      <c r="F12" s="112" t="str">
        <f t="shared" si="2"/>
        <v>10</v>
      </c>
      <c r="G12" s="112" t="str">
        <f t="shared" si="3"/>
        <v>апреля</v>
      </c>
      <c r="H12" s="112">
        <f t="shared" si="4"/>
        <v>14</v>
      </c>
      <c r="I12" s="75" t="str">
        <f t="shared" si="5"/>
        <v>1902</v>
      </c>
      <c r="J12" s="75" t="str">
        <f t="shared" si="6"/>
        <v>апр</v>
      </c>
      <c r="K12" s="75">
        <f t="shared" si="7"/>
        <v>4</v>
      </c>
      <c r="L12" s="113">
        <f t="shared" si="8"/>
        <v>831</v>
      </c>
      <c r="M12" s="108"/>
      <c r="N12" s="81">
        <v>3</v>
      </c>
      <c r="O12" s="81" t="s">
        <v>6</v>
      </c>
      <c r="P12" s="81">
        <v>30</v>
      </c>
      <c r="Q12" s="81" t="s">
        <v>7</v>
      </c>
      <c r="R12" s="81">
        <v>31</v>
      </c>
      <c r="S12" s="75">
        <f t="shared" ref="S12:S21" si="9">R12</f>
        <v>31</v>
      </c>
    </row>
    <row r="13" spans="2:20" ht="45" customHeight="1" x14ac:dyDescent="0.2">
      <c r="B13" s="81">
        <v>1321</v>
      </c>
      <c r="C13" s="81" t="s">
        <v>284</v>
      </c>
      <c r="D13" s="112">
        <f t="shared" si="0"/>
        <v>2</v>
      </c>
      <c r="E13" s="112">
        <f t="shared" si="1"/>
        <v>8</v>
      </c>
      <c r="F13" s="112" t="str">
        <f t="shared" si="2"/>
        <v>3</v>
      </c>
      <c r="G13" s="112" t="str">
        <f t="shared" si="3"/>
        <v>марта</v>
      </c>
      <c r="H13" s="112">
        <f t="shared" si="4"/>
        <v>12</v>
      </c>
      <c r="I13" s="75" t="str">
        <f t="shared" si="5"/>
        <v>1903</v>
      </c>
      <c r="J13" s="75" t="str">
        <f t="shared" si="6"/>
        <v>мар</v>
      </c>
      <c r="K13" s="75">
        <f t="shared" si="7"/>
        <v>3</v>
      </c>
      <c r="L13" s="113">
        <f t="shared" si="8"/>
        <v>1158</v>
      </c>
      <c r="M13" s="108"/>
      <c r="N13" s="81">
        <v>4</v>
      </c>
      <c r="O13" s="81" t="s">
        <v>8</v>
      </c>
      <c r="P13" s="81">
        <v>29</v>
      </c>
      <c r="Q13" s="81" t="s">
        <v>9</v>
      </c>
      <c r="R13" s="81">
        <v>30</v>
      </c>
      <c r="S13" s="75">
        <f t="shared" si="9"/>
        <v>30</v>
      </c>
    </row>
    <row r="14" spans="2:20" ht="45" customHeight="1" x14ac:dyDescent="0.2">
      <c r="B14" s="81">
        <v>1322</v>
      </c>
      <c r="C14" s="81" t="s">
        <v>285</v>
      </c>
      <c r="D14" s="112">
        <f t="shared" si="0"/>
        <v>3</v>
      </c>
      <c r="E14" s="112">
        <f t="shared" si="1"/>
        <v>9</v>
      </c>
      <c r="F14" s="112" t="str">
        <f t="shared" si="2"/>
        <v>18</v>
      </c>
      <c r="G14" s="112" t="str">
        <f t="shared" si="3"/>
        <v>марта</v>
      </c>
      <c r="H14" s="112">
        <f t="shared" si="4"/>
        <v>13</v>
      </c>
      <c r="I14" s="75" t="str">
        <f t="shared" si="5"/>
        <v>1904</v>
      </c>
      <c r="J14" s="75" t="str">
        <f t="shared" si="6"/>
        <v>мар</v>
      </c>
      <c r="K14" s="75">
        <f t="shared" si="7"/>
        <v>3</v>
      </c>
      <c r="L14" s="113">
        <f t="shared" si="8"/>
        <v>1539</v>
      </c>
      <c r="M14" s="108"/>
      <c r="N14" s="81">
        <v>5</v>
      </c>
      <c r="O14" s="81" t="s">
        <v>10</v>
      </c>
      <c r="P14" s="81">
        <v>30</v>
      </c>
      <c r="Q14" s="81" t="s">
        <v>11</v>
      </c>
      <c r="R14" s="81">
        <v>31</v>
      </c>
      <c r="S14" s="75">
        <f t="shared" si="9"/>
        <v>31</v>
      </c>
    </row>
    <row r="15" spans="2:20" x14ac:dyDescent="0.2">
      <c r="B15" s="81">
        <v>1323</v>
      </c>
      <c r="C15" s="81" t="s">
        <v>286</v>
      </c>
      <c r="D15" s="112">
        <f t="shared" si="0"/>
        <v>2</v>
      </c>
      <c r="E15" s="112">
        <f t="shared" si="1"/>
        <v>8</v>
      </c>
      <c r="F15" s="112" t="str">
        <f t="shared" si="2"/>
        <v>8</v>
      </c>
      <c r="G15" s="112" t="str">
        <f t="shared" si="3"/>
        <v>марта</v>
      </c>
      <c r="H15" s="112">
        <f t="shared" si="4"/>
        <v>12</v>
      </c>
      <c r="I15" s="75" t="str">
        <f t="shared" si="5"/>
        <v>1905</v>
      </c>
      <c r="J15" s="75" t="str">
        <f t="shared" si="6"/>
        <v>мар</v>
      </c>
      <c r="K15" s="75">
        <f t="shared" si="7"/>
        <v>3</v>
      </c>
      <c r="L15" s="113">
        <f t="shared" si="8"/>
        <v>1894</v>
      </c>
      <c r="M15" s="108"/>
      <c r="N15" s="81">
        <v>6</v>
      </c>
      <c r="O15" s="81" t="s">
        <v>12</v>
      </c>
      <c r="P15" s="81">
        <v>29</v>
      </c>
      <c r="Q15" s="81" t="s">
        <v>13</v>
      </c>
      <c r="R15" s="81">
        <v>30</v>
      </c>
      <c r="S15" s="75">
        <f t="shared" si="9"/>
        <v>30</v>
      </c>
    </row>
    <row r="16" spans="2:20" x14ac:dyDescent="0.2">
      <c r="B16" s="81">
        <v>1324</v>
      </c>
      <c r="C16" s="81" t="s">
        <v>287</v>
      </c>
      <c r="D16" s="112">
        <f t="shared" si="0"/>
        <v>3</v>
      </c>
      <c r="E16" s="112">
        <f t="shared" si="1"/>
        <v>11</v>
      </c>
      <c r="F16" s="112" t="str">
        <f t="shared" si="2"/>
        <v>25</v>
      </c>
      <c r="G16" s="112" t="str">
        <f t="shared" si="3"/>
        <v>февраля</v>
      </c>
      <c r="H16" s="112">
        <f t="shared" si="4"/>
        <v>15</v>
      </c>
      <c r="I16" s="75" t="str">
        <f t="shared" si="5"/>
        <v>1906</v>
      </c>
      <c r="J16" s="75" t="str">
        <f t="shared" si="6"/>
        <v>фев</v>
      </c>
      <c r="K16" s="75">
        <f t="shared" si="7"/>
        <v>2</v>
      </c>
      <c r="L16" s="113">
        <f t="shared" si="8"/>
        <v>2248</v>
      </c>
      <c r="M16" s="108"/>
      <c r="N16" s="81">
        <v>7</v>
      </c>
      <c r="O16" s="81" t="s">
        <v>14</v>
      </c>
      <c r="P16" s="81">
        <v>30</v>
      </c>
      <c r="Q16" s="81" t="s">
        <v>15</v>
      </c>
      <c r="R16" s="81">
        <v>31</v>
      </c>
      <c r="S16" s="75">
        <f t="shared" si="9"/>
        <v>31</v>
      </c>
    </row>
    <row r="17" spans="2:19" x14ac:dyDescent="0.2">
      <c r="B17" s="81">
        <v>1325</v>
      </c>
      <c r="C17" s="81" t="s">
        <v>288</v>
      </c>
      <c r="D17" s="112">
        <f t="shared" si="0"/>
        <v>3</v>
      </c>
      <c r="E17" s="112">
        <f t="shared" si="1"/>
        <v>11</v>
      </c>
      <c r="F17" s="112" t="str">
        <f t="shared" si="2"/>
        <v>14</v>
      </c>
      <c r="G17" s="112" t="str">
        <f t="shared" si="3"/>
        <v>февраля</v>
      </c>
      <c r="H17" s="112">
        <f t="shared" si="4"/>
        <v>15</v>
      </c>
      <c r="I17" s="75" t="str">
        <f t="shared" si="5"/>
        <v>1907</v>
      </c>
      <c r="J17" s="75" t="str">
        <f t="shared" si="6"/>
        <v>фев</v>
      </c>
      <c r="K17" s="75">
        <f t="shared" si="7"/>
        <v>2</v>
      </c>
      <c r="L17" s="113">
        <f t="shared" si="8"/>
        <v>2602</v>
      </c>
      <c r="M17" s="108"/>
      <c r="N17" s="81">
        <v>8</v>
      </c>
      <c r="O17" s="81" t="s">
        <v>16</v>
      </c>
      <c r="P17" s="81">
        <v>29</v>
      </c>
      <c r="Q17" s="81" t="s">
        <v>17</v>
      </c>
      <c r="R17" s="81">
        <v>31</v>
      </c>
      <c r="S17" s="75">
        <f t="shared" si="9"/>
        <v>31</v>
      </c>
    </row>
    <row r="18" spans="2:19" x14ac:dyDescent="0.2">
      <c r="B18" s="81">
        <v>1326</v>
      </c>
      <c r="C18" s="81" t="s">
        <v>289</v>
      </c>
      <c r="D18" s="112">
        <f t="shared" si="0"/>
        <v>2</v>
      </c>
      <c r="E18" s="112">
        <f t="shared" si="1"/>
        <v>10</v>
      </c>
      <c r="F18" s="112" t="str">
        <f t="shared" si="2"/>
        <v>4</v>
      </c>
      <c r="G18" s="112" t="str">
        <f t="shared" si="3"/>
        <v>февраля</v>
      </c>
      <c r="H18" s="112">
        <f t="shared" si="4"/>
        <v>14</v>
      </c>
      <c r="I18" s="75" t="str">
        <f t="shared" si="5"/>
        <v>1908</v>
      </c>
      <c r="J18" s="75" t="str">
        <f t="shared" si="6"/>
        <v>фев</v>
      </c>
      <c r="K18" s="75">
        <f t="shared" si="7"/>
        <v>2</v>
      </c>
      <c r="L18" s="113">
        <f t="shared" si="8"/>
        <v>2957</v>
      </c>
      <c r="M18" s="108"/>
      <c r="N18" s="81">
        <v>9</v>
      </c>
      <c r="O18" s="81" t="s">
        <v>18</v>
      </c>
      <c r="P18" s="81">
        <v>30</v>
      </c>
      <c r="Q18" s="81" t="s">
        <v>19</v>
      </c>
      <c r="R18" s="81">
        <v>30</v>
      </c>
      <c r="S18" s="75">
        <f t="shared" si="9"/>
        <v>30</v>
      </c>
    </row>
    <row r="19" spans="2:19" x14ac:dyDescent="0.2">
      <c r="B19" s="81">
        <v>1327</v>
      </c>
      <c r="C19" s="81" t="s">
        <v>290</v>
      </c>
      <c r="D19" s="112">
        <f t="shared" si="0"/>
        <v>3</v>
      </c>
      <c r="E19" s="112">
        <f t="shared" si="1"/>
        <v>10</v>
      </c>
      <c r="F19" s="112" t="str">
        <f t="shared" si="2"/>
        <v>23</v>
      </c>
      <c r="G19" s="112" t="str">
        <f t="shared" si="3"/>
        <v>января</v>
      </c>
      <c r="H19" s="112">
        <f t="shared" si="4"/>
        <v>14</v>
      </c>
      <c r="I19" s="75" t="str">
        <f t="shared" si="5"/>
        <v>1909</v>
      </c>
      <c r="J19" s="75" t="str">
        <f t="shared" si="6"/>
        <v>янв</v>
      </c>
      <c r="K19" s="75">
        <f t="shared" si="7"/>
        <v>1</v>
      </c>
      <c r="L19" s="113">
        <f t="shared" si="8"/>
        <v>3311</v>
      </c>
      <c r="M19" s="108"/>
      <c r="N19" s="81">
        <v>10</v>
      </c>
      <c r="O19" s="81" t="s">
        <v>20</v>
      </c>
      <c r="P19" s="81">
        <v>29</v>
      </c>
      <c r="Q19" s="81" t="s">
        <v>21</v>
      </c>
      <c r="R19" s="81">
        <v>31</v>
      </c>
      <c r="S19" s="75">
        <f t="shared" si="9"/>
        <v>31</v>
      </c>
    </row>
    <row r="20" spans="2:19" x14ac:dyDescent="0.2">
      <c r="B20" s="81">
        <v>1328</v>
      </c>
      <c r="C20" s="81" t="s">
        <v>291</v>
      </c>
      <c r="D20" s="112">
        <f t="shared" si="0"/>
        <v>3</v>
      </c>
      <c r="E20" s="112">
        <f t="shared" si="1"/>
        <v>10</v>
      </c>
      <c r="F20" s="112" t="str">
        <f t="shared" si="2"/>
        <v>13</v>
      </c>
      <c r="G20" s="112" t="str">
        <f t="shared" si="3"/>
        <v>января</v>
      </c>
      <c r="H20" s="112">
        <f t="shared" si="4"/>
        <v>14</v>
      </c>
      <c r="I20" s="75" t="str">
        <f t="shared" si="5"/>
        <v>1910</v>
      </c>
      <c r="J20" s="75" t="str">
        <f t="shared" si="6"/>
        <v>янв</v>
      </c>
      <c r="K20" s="75">
        <f t="shared" si="7"/>
        <v>1</v>
      </c>
      <c r="L20" s="113">
        <f t="shared" si="8"/>
        <v>3666</v>
      </c>
      <c r="M20" s="108"/>
      <c r="N20" s="81">
        <v>11</v>
      </c>
      <c r="O20" s="81" t="s">
        <v>22</v>
      </c>
      <c r="P20" s="81">
        <v>30</v>
      </c>
      <c r="Q20" s="81" t="s">
        <v>23</v>
      </c>
      <c r="R20" s="81">
        <v>30</v>
      </c>
      <c r="S20" s="75">
        <f t="shared" si="9"/>
        <v>30</v>
      </c>
    </row>
    <row r="21" spans="2:19" x14ac:dyDescent="0.2">
      <c r="B21" s="81">
        <v>1329</v>
      </c>
      <c r="C21" s="81" t="s">
        <v>292</v>
      </c>
      <c r="D21" s="112">
        <f t="shared" si="0"/>
        <v>2</v>
      </c>
      <c r="E21" s="112">
        <f t="shared" si="1"/>
        <v>9</v>
      </c>
      <c r="F21" s="112" t="str">
        <f t="shared" si="2"/>
        <v>2</v>
      </c>
      <c r="G21" s="112" t="str">
        <f t="shared" si="3"/>
        <v>января</v>
      </c>
      <c r="H21" s="112">
        <f t="shared" si="4"/>
        <v>13</v>
      </c>
      <c r="I21" s="75" t="str">
        <f t="shared" si="5"/>
        <v>1911</v>
      </c>
      <c r="J21" s="75" t="str">
        <f t="shared" si="6"/>
        <v>янв</v>
      </c>
      <c r="K21" s="75">
        <f t="shared" si="7"/>
        <v>1</v>
      </c>
      <c r="L21" s="113">
        <f t="shared" si="8"/>
        <v>4020</v>
      </c>
      <c r="M21" s="108"/>
      <c r="N21" s="81">
        <v>12</v>
      </c>
      <c r="O21" s="81" t="s">
        <v>24</v>
      </c>
      <c r="P21" s="81" t="s">
        <v>404</v>
      </c>
      <c r="Q21" s="81" t="s">
        <v>25</v>
      </c>
      <c r="R21" s="81">
        <v>31</v>
      </c>
      <c r="S21" s="75">
        <f t="shared" si="9"/>
        <v>31</v>
      </c>
    </row>
    <row r="22" spans="2:19" x14ac:dyDescent="0.2">
      <c r="B22" s="81">
        <v>1330</v>
      </c>
      <c r="C22" s="81" t="s">
        <v>293</v>
      </c>
      <c r="D22" s="112">
        <f t="shared" si="0"/>
        <v>3</v>
      </c>
      <c r="E22" s="112">
        <f t="shared" si="1"/>
        <v>11</v>
      </c>
      <c r="F22" s="112" t="str">
        <f t="shared" si="2"/>
        <v>22</v>
      </c>
      <c r="G22" s="112" t="str">
        <f t="shared" si="3"/>
        <v>декабря</v>
      </c>
      <c r="H22" s="112">
        <f t="shared" si="4"/>
        <v>15</v>
      </c>
      <c r="I22" s="75" t="str">
        <f t="shared" si="5"/>
        <v>1911</v>
      </c>
      <c r="J22" s="75" t="str">
        <f t="shared" si="6"/>
        <v>дек</v>
      </c>
      <c r="K22" s="75">
        <f t="shared" si="7"/>
        <v>12</v>
      </c>
      <c r="L22" s="113">
        <f t="shared" si="8"/>
        <v>4374</v>
      </c>
      <c r="M22" s="108"/>
    </row>
    <row r="23" spans="2:19" x14ac:dyDescent="0.2">
      <c r="B23" s="81">
        <v>1331</v>
      </c>
      <c r="C23" s="81" t="s">
        <v>294</v>
      </c>
      <c r="D23" s="112">
        <f t="shared" si="0"/>
        <v>3</v>
      </c>
      <c r="E23" s="112">
        <f t="shared" si="1"/>
        <v>11</v>
      </c>
      <c r="F23" s="112" t="str">
        <f t="shared" si="2"/>
        <v>11</v>
      </c>
      <c r="G23" s="112" t="str">
        <f t="shared" si="3"/>
        <v>декабря</v>
      </c>
      <c r="H23" s="112">
        <f t="shared" si="4"/>
        <v>15</v>
      </c>
      <c r="I23" s="75" t="str">
        <f t="shared" si="5"/>
        <v>1912</v>
      </c>
      <c r="J23" s="75" t="str">
        <f t="shared" si="6"/>
        <v>дек</v>
      </c>
      <c r="K23" s="75">
        <f t="shared" si="7"/>
        <v>12</v>
      </c>
      <c r="L23" s="113">
        <f t="shared" si="8"/>
        <v>4729</v>
      </c>
      <c r="M23" s="108"/>
    </row>
    <row r="24" spans="2:19" x14ac:dyDescent="0.2">
      <c r="B24" s="81">
        <v>1332</v>
      </c>
      <c r="C24" s="81" t="s">
        <v>295</v>
      </c>
      <c r="D24" s="112">
        <f t="shared" si="0"/>
        <v>3</v>
      </c>
      <c r="E24" s="112">
        <f t="shared" si="1"/>
        <v>10</v>
      </c>
      <c r="F24" s="112" t="str">
        <f t="shared" si="2"/>
        <v>30</v>
      </c>
      <c r="G24" s="112" t="str">
        <f t="shared" si="3"/>
        <v>ноября</v>
      </c>
      <c r="H24" s="112">
        <f t="shared" si="4"/>
        <v>14</v>
      </c>
      <c r="I24" s="75" t="str">
        <f t="shared" si="5"/>
        <v>1913</v>
      </c>
      <c r="J24" s="75" t="str">
        <f t="shared" si="6"/>
        <v>ноя</v>
      </c>
      <c r="K24" s="75">
        <f t="shared" si="7"/>
        <v>11</v>
      </c>
      <c r="L24" s="113">
        <f t="shared" si="8"/>
        <v>5083</v>
      </c>
      <c r="M24" s="108"/>
      <c r="O24" s="93" t="s">
        <v>432</v>
      </c>
      <c r="P24" s="93"/>
    </row>
    <row r="25" spans="2:19" ht="15.75" x14ac:dyDescent="0.25">
      <c r="B25" s="81">
        <v>1333</v>
      </c>
      <c r="C25" s="81" t="s">
        <v>296</v>
      </c>
      <c r="D25" s="112">
        <f t="shared" si="0"/>
        <v>3</v>
      </c>
      <c r="E25" s="112">
        <f t="shared" si="1"/>
        <v>10</v>
      </c>
      <c r="F25" s="112" t="str">
        <f t="shared" si="2"/>
        <v>19</v>
      </c>
      <c r="G25" s="112" t="str">
        <f t="shared" si="3"/>
        <v>ноября</v>
      </c>
      <c r="H25" s="112">
        <f t="shared" si="4"/>
        <v>14</v>
      </c>
      <c r="I25" s="75" t="str">
        <f t="shared" si="5"/>
        <v>1914</v>
      </c>
      <c r="J25" s="75" t="str">
        <f t="shared" si="6"/>
        <v>ноя</v>
      </c>
      <c r="K25" s="75">
        <f t="shared" si="7"/>
        <v>11</v>
      </c>
      <c r="L25" s="113">
        <f t="shared" si="8"/>
        <v>5437</v>
      </c>
      <c r="M25" s="108"/>
      <c r="P25" s="90"/>
      <c r="Q25" s="116">
        <v>1432</v>
      </c>
    </row>
    <row r="26" spans="2:19" x14ac:dyDescent="0.2">
      <c r="B26" s="81">
        <v>1334</v>
      </c>
      <c r="C26" s="81" t="s">
        <v>297</v>
      </c>
      <c r="D26" s="112">
        <f t="shared" si="0"/>
        <v>2</v>
      </c>
      <c r="E26" s="112">
        <f t="shared" si="1"/>
        <v>9</v>
      </c>
      <c r="F26" s="112" t="str">
        <f t="shared" si="2"/>
        <v>9</v>
      </c>
      <c r="G26" s="112" t="str">
        <f t="shared" si="3"/>
        <v>ноября</v>
      </c>
      <c r="H26" s="112">
        <f t="shared" si="4"/>
        <v>13</v>
      </c>
      <c r="I26" s="75" t="str">
        <f t="shared" si="5"/>
        <v>1915</v>
      </c>
      <c r="J26" s="75" t="str">
        <f t="shared" si="6"/>
        <v>ноя</v>
      </c>
      <c r="K26" s="75">
        <f t="shared" si="7"/>
        <v>11</v>
      </c>
      <c r="L26" s="113">
        <f t="shared" si="8"/>
        <v>5792</v>
      </c>
      <c r="M26" s="108"/>
      <c r="P26" s="90"/>
    </row>
    <row r="27" spans="2:19" ht="15.75" x14ac:dyDescent="0.25">
      <c r="B27" s="81">
        <v>1335</v>
      </c>
      <c r="C27" s="81" t="s">
        <v>298</v>
      </c>
      <c r="D27" s="112">
        <f t="shared" si="0"/>
        <v>3</v>
      </c>
      <c r="E27" s="112">
        <f t="shared" si="1"/>
        <v>11</v>
      </c>
      <c r="F27" s="112" t="str">
        <f t="shared" si="2"/>
        <v>28</v>
      </c>
      <c r="G27" s="112" t="str">
        <f t="shared" si="3"/>
        <v>октября</v>
      </c>
      <c r="H27" s="112">
        <f t="shared" si="4"/>
        <v>15</v>
      </c>
      <c r="I27" s="75" t="str">
        <f t="shared" si="5"/>
        <v>1916</v>
      </c>
      <c r="J27" s="75" t="str">
        <f t="shared" si="6"/>
        <v>окт</v>
      </c>
      <c r="K27" s="75">
        <f t="shared" si="7"/>
        <v>10</v>
      </c>
      <c r="L27" s="113">
        <f t="shared" si="8"/>
        <v>6146</v>
      </c>
      <c r="M27" s="108"/>
      <c r="O27" s="83" t="s">
        <v>433</v>
      </c>
      <c r="P27" s="90"/>
      <c r="Q27" s="126">
        <f>T45</f>
        <v>341</v>
      </c>
    </row>
    <row r="28" spans="2:19" x14ac:dyDescent="0.2">
      <c r="B28" s="81">
        <v>1336</v>
      </c>
      <c r="C28" s="81" t="s">
        <v>299</v>
      </c>
      <c r="D28" s="112">
        <f t="shared" si="0"/>
        <v>3</v>
      </c>
      <c r="E28" s="112">
        <f t="shared" si="1"/>
        <v>11</v>
      </c>
      <c r="F28" s="112" t="str">
        <f t="shared" si="2"/>
        <v>17</v>
      </c>
      <c r="G28" s="112" t="str">
        <f t="shared" si="3"/>
        <v>октября</v>
      </c>
      <c r="H28" s="112">
        <f t="shared" si="4"/>
        <v>15</v>
      </c>
      <c r="I28" s="75" t="str">
        <f t="shared" si="5"/>
        <v>1917</v>
      </c>
      <c r="J28" s="75" t="str">
        <f t="shared" si="6"/>
        <v>окт</v>
      </c>
      <c r="K28" s="75">
        <f t="shared" si="7"/>
        <v>10</v>
      </c>
      <c r="L28" s="113">
        <f t="shared" si="8"/>
        <v>6500</v>
      </c>
      <c r="M28" s="108"/>
    </row>
    <row r="29" spans="2:19" x14ac:dyDescent="0.2">
      <c r="B29" s="81">
        <v>1337</v>
      </c>
      <c r="C29" s="81" t="s">
        <v>300</v>
      </c>
      <c r="D29" s="112">
        <f t="shared" si="0"/>
        <v>2</v>
      </c>
      <c r="E29" s="112">
        <f t="shared" si="1"/>
        <v>10</v>
      </c>
      <c r="F29" s="112" t="str">
        <f t="shared" si="2"/>
        <v>7</v>
      </c>
      <c r="G29" s="112" t="str">
        <f t="shared" si="3"/>
        <v>октября</v>
      </c>
      <c r="H29" s="112">
        <f t="shared" si="4"/>
        <v>14</v>
      </c>
      <c r="I29" s="75" t="str">
        <f t="shared" si="5"/>
        <v>1918</v>
      </c>
      <c r="J29" s="75" t="str">
        <f t="shared" si="6"/>
        <v>окт</v>
      </c>
      <c r="K29" s="75">
        <f t="shared" si="7"/>
        <v>10</v>
      </c>
      <c r="L29" s="113">
        <f t="shared" si="8"/>
        <v>6855</v>
      </c>
      <c r="M29" s="108"/>
      <c r="O29" s="93"/>
    </row>
    <row r="30" spans="2:19" x14ac:dyDescent="0.2">
      <c r="B30" s="81">
        <v>1338</v>
      </c>
      <c r="C30" s="81" t="s">
        <v>301</v>
      </c>
      <c r="D30" s="112">
        <f t="shared" si="0"/>
        <v>3</v>
      </c>
      <c r="E30" s="112">
        <f t="shared" si="1"/>
        <v>12</v>
      </c>
      <c r="F30" s="112" t="str">
        <f t="shared" si="2"/>
        <v>26</v>
      </c>
      <c r="G30" s="112" t="str">
        <f t="shared" si="3"/>
        <v>сентября</v>
      </c>
      <c r="H30" s="112">
        <f t="shared" si="4"/>
        <v>16</v>
      </c>
      <c r="I30" s="75" t="str">
        <f t="shared" si="5"/>
        <v>1919</v>
      </c>
      <c r="J30" s="75" t="str">
        <f t="shared" si="6"/>
        <v>сен</v>
      </c>
      <c r="K30" s="75">
        <f t="shared" si="7"/>
        <v>0</v>
      </c>
      <c r="L30" s="113">
        <f t="shared" si="8"/>
        <v>6935</v>
      </c>
      <c r="M30" s="108"/>
    </row>
    <row r="31" spans="2:19" x14ac:dyDescent="0.2">
      <c r="B31" s="81">
        <v>1339</v>
      </c>
      <c r="C31" s="81" t="s">
        <v>302</v>
      </c>
      <c r="D31" s="112">
        <f t="shared" si="0"/>
        <v>3</v>
      </c>
      <c r="E31" s="112">
        <f t="shared" si="1"/>
        <v>12</v>
      </c>
      <c r="F31" s="112" t="str">
        <f t="shared" si="2"/>
        <v>15</v>
      </c>
      <c r="G31" s="112" t="str">
        <f t="shared" si="3"/>
        <v>сентября</v>
      </c>
      <c r="H31" s="112">
        <f t="shared" si="4"/>
        <v>16</v>
      </c>
      <c r="I31" s="75" t="str">
        <f t="shared" si="5"/>
        <v>1920</v>
      </c>
      <c r="J31" s="75" t="str">
        <f t="shared" si="6"/>
        <v>сен</v>
      </c>
      <c r="K31" s="75">
        <f t="shared" si="7"/>
        <v>0</v>
      </c>
      <c r="L31" s="113">
        <f t="shared" si="8"/>
        <v>7289</v>
      </c>
      <c r="M31" s="108"/>
    </row>
    <row r="32" spans="2:19" x14ac:dyDescent="0.2">
      <c r="B32" s="81">
        <v>1340</v>
      </c>
      <c r="C32" s="81" t="s">
        <v>303</v>
      </c>
      <c r="D32" s="112">
        <f t="shared" si="0"/>
        <v>2</v>
      </c>
      <c r="E32" s="112">
        <f t="shared" si="1"/>
        <v>11</v>
      </c>
      <c r="F32" s="112" t="str">
        <f t="shared" si="2"/>
        <v>4</v>
      </c>
      <c r="G32" s="112" t="str">
        <f t="shared" si="3"/>
        <v>сентября</v>
      </c>
      <c r="H32" s="112">
        <f t="shared" si="4"/>
        <v>15</v>
      </c>
      <c r="I32" s="75" t="str">
        <f t="shared" si="5"/>
        <v>1921</v>
      </c>
      <c r="J32" s="75" t="str">
        <f t="shared" si="6"/>
        <v>сен</v>
      </c>
      <c r="K32" s="75">
        <f t="shared" si="7"/>
        <v>0</v>
      </c>
      <c r="L32" s="113">
        <f t="shared" si="8"/>
        <v>7644</v>
      </c>
      <c r="M32" s="108"/>
    </row>
    <row r="33" spans="2:22" x14ac:dyDescent="0.2">
      <c r="B33" s="81">
        <v>1341</v>
      </c>
      <c r="C33" s="81" t="s">
        <v>304</v>
      </c>
      <c r="D33" s="112">
        <f t="shared" si="0"/>
        <v>3</v>
      </c>
      <c r="E33" s="112">
        <f t="shared" si="1"/>
        <v>11</v>
      </c>
      <c r="F33" s="112" t="str">
        <f t="shared" si="2"/>
        <v>24</v>
      </c>
      <c r="G33" s="112" t="str">
        <f t="shared" si="3"/>
        <v>августа</v>
      </c>
      <c r="H33" s="112">
        <f t="shared" si="4"/>
        <v>15</v>
      </c>
      <c r="I33" s="75" t="str">
        <f t="shared" si="5"/>
        <v>1922</v>
      </c>
      <c r="J33" s="75" t="str">
        <f t="shared" si="6"/>
        <v>авг</v>
      </c>
      <c r="K33" s="75">
        <f t="shared" si="7"/>
        <v>8</v>
      </c>
      <c r="L33" s="113">
        <f t="shared" si="8"/>
        <v>8272</v>
      </c>
      <c r="M33" s="108"/>
    </row>
    <row r="34" spans="2:22" x14ac:dyDescent="0.2">
      <c r="B34" s="81">
        <v>1342</v>
      </c>
      <c r="C34" s="81" t="s">
        <v>305</v>
      </c>
      <c r="D34" s="112">
        <f t="shared" si="0"/>
        <v>3</v>
      </c>
      <c r="E34" s="112">
        <f t="shared" si="1"/>
        <v>11</v>
      </c>
      <c r="F34" s="112" t="str">
        <f t="shared" si="2"/>
        <v>14</v>
      </c>
      <c r="G34" s="112" t="str">
        <f t="shared" si="3"/>
        <v>августа</v>
      </c>
      <c r="H34" s="112">
        <f t="shared" si="4"/>
        <v>15</v>
      </c>
      <c r="I34" s="75" t="str">
        <f t="shared" si="5"/>
        <v>1923</v>
      </c>
      <c r="J34" s="75" t="str">
        <f t="shared" si="6"/>
        <v>авг</v>
      </c>
      <c r="K34" s="75">
        <f t="shared" si="7"/>
        <v>8</v>
      </c>
      <c r="L34" s="113">
        <f t="shared" si="8"/>
        <v>8627</v>
      </c>
      <c r="M34" s="108"/>
    </row>
    <row r="35" spans="2:22" x14ac:dyDescent="0.2">
      <c r="B35" s="81">
        <v>1343</v>
      </c>
      <c r="C35" s="81" t="s">
        <v>306</v>
      </c>
      <c r="D35" s="112">
        <f t="shared" si="0"/>
        <v>2</v>
      </c>
      <c r="E35" s="112">
        <f t="shared" si="1"/>
        <v>10</v>
      </c>
      <c r="F35" s="112" t="str">
        <f t="shared" si="2"/>
        <v>2</v>
      </c>
      <c r="G35" s="112" t="str">
        <f t="shared" si="3"/>
        <v>августа</v>
      </c>
      <c r="H35" s="112">
        <f t="shared" si="4"/>
        <v>14</v>
      </c>
      <c r="I35" s="75" t="str">
        <f t="shared" si="5"/>
        <v>1924</v>
      </c>
      <c r="J35" s="75" t="str">
        <f t="shared" si="6"/>
        <v>авг</v>
      </c>
      <c r="K35" s="75">
        <f t="shared" si="7"/>
        <v>8</v>
      </c>
      <c r="L35" s="113">
        <f t="shared" si="8"/>
        <v>8981</v>
      </c>
      <c r="M35" s="108"/>
    </row>
    <row r="36" spans="2:22" x14ac:dyDescent="0.2">
      <c r="B36" s="81">
        <v>1344</v>
      </c>
      <c r="C36" s="81" t="s">
        <v>307</v>
      </c>
      <c r="D36" s="112">
        <f t="shared" si="0"/>
        <v>3</v>
      </c>
      <c r="E36" s="112">
        <f t="shared" si="1"/>
        <v>8</v>
      </c>
      <c r="F36" s="112" t="str">
        <f t="shared" si="2"/>
        <v>22</v>
      </c>
      <c r="G36" s="112" t="str">
        <f t="shared" si="3"/>
        <v>июля</v>
      </c>
      <c r="H36" s="112">
        <f t="shared" si="4"/>
        <v>12</v>
      </c>
      <c r="I36" s="75" t="str">
        <f t="shared" si="5"/>
        <v>1925</v>
      </c>
      <c r="J36" s="75" t="str">
        <f t="shared" si="6"/>
        <v>июл</v>
      </c>
      <c r="K36" s="75">
        <f t="shared" si="7"/>
        <v>7</v>
      </c>
      <c r="L36" s="113">
        <f t="shared" si="8"/>
        <v>9335</v>
      </c>
      <c r="M36" s="108"/>
    </row>
    <row r="37" spans="2:22" x14ac:dyDescent="0.2">
      <c r="B37" s="81">
        <v>1345</v>
      </c>
      <c r="C37" s="81" t="s">
        <v>308</v>
      </c>
      <c r="D37" s="112">
        <f t="shared" si="0"/>
        <v>3</v>
      </c>
      <c r="E37" s="112">
        <f t="shared" si="1"/>
        <v>8</v>
      </c>
      <c r="F37" s="112" t="str">
        <f t="shared" si="2"/>
        <v>12</v>
      </c>
      <c r="G37" s="112" t="str">
        <f t="shared" si="3"/>
        <v>июля</v>
      </c>
      <c r="H37" s="112">
        <f t="shared" si="4"/>
        <v>12</v>
      </c>
      <c r="I37" s="75" t="str">
        <f t="shared" si="5"/>
        <v>1926</v>
      </c>
      <c r="J37" s="75" t="str">
        <f t="shared" si="6"/>
        <v>июл</v>
      </c>
      <c r="K37" s="75">
        <f t="shared" si="7"/>
        <v>7</v>
      </c>
      <c r="L37" s="113">
        <f t="shared" si="8"/>
        <v>9690</v>
      </c>
      <c r="M37" s="108"/>
    </row>
    <row r="38" spans="2:22" x14ac:dyDescent="0.2">
      <c r="B38" s="81">
        <v>1346</v>
      </c>
      <c r="C38" s="81" t="s">
        <v>309</v>
      </c>
      <c r="D38" s="112">
        <f t="shared" si="0"/>
        <v>2</v>
      </c>
      <c r="E38" s="112">
        <f t="shared" si="1"/>
        <v>7</v>
      </c>
      <c r="F38" s="112" t="str">
        <f t="shared" si="2"/>
        <v>1</v>
      </c>
      <c r="G38" s="112" t="str">
        <f t="shared" si="3"/>
        <v>июля</v>
      </c>
      <c r="H38" s="112">
        <f t="shared" si="4"/>
        <v>11</v>
      </c>
      <c r="I38" s="75" t="str">
        <f t="shared" si="5"/>
        <v>1927</v>
      </c>
      <c r="J38" s="75" t="str">
        <f t="shared" si="6"/>
        <v>июл</v>
      </c>
      <c r="K38" s="75">
        <f t="shared" si="7"/>
        <v>7</v>
      </c>
      <c r="L38" s="113">
        <f t="shared" si="8"/>
        <v>10044</v>
      </c>
      <c r="M38" s="108"/>
      <c r="P38" s="83" t="s">
        <v>419</v>
      </c>
      <c r="Q38" s="83"/>
    </row>
    <row r="39" spans="2:22" x14ac:dyDescent="0.2">
      <c r="B39" s="81">
        <v>1347</v>
      </c>
      <c r="C39" s="81" t="s">
        <v>310</v>
      </c>
      <c r="D39" s="112">
        <f t="shared" si="0"/>
        <v>3</v>
      </c>
      <c r="E39" s="112">
        <f t="shared" si="1"/>
        <v>8</v>
      </c>
      <c r="F39" s="112" t="str">
        <f t="shared" si="2"/>
        <v>20</v>
      </c>
      <c r="G39" s="112" t="str">
        <f t="shared" si="3"/>
        <v>июня</v>
      </c>
      <c r="H39" s="112">
        <f t="shared" si="4"/>
        <v>12</v>
      </c>
      <c r="I39" s="75" t="str">
        <f t="shared" si="5"/>
        <v>1928</v>
      </c>
      <c r="J39" s="75" t="str">
        <f t="shared" si="6"/>
        <v>июн</v>
      </c>
      <c r="K39" s="75">
        <f t="shared" si="7"/>
        <v>6</v>
      </c>
      <c r="L39" s="113">
        <f t="shared" si="8"/>
        <v>10399</v>
      </c>
      <c r="M39" s="108"/>
      <c r="Q39" s="83"/>
      <c r="U39" s="75"/>
      <c r="V39" s="75"/>
    </row>
    <row r="40" spans="2:22" x14ac:dyDescent="0.2">
      <c r="B40" s="81">
        <v>1348</v>
      </c>
      <c r="C40" s="81" t="s">
        <v>311</v>
      </c>
      <c r="D40" s="112">
        <f t="shared" si="0"/>
        <v>2</v>
      </c>
      <c r="E40" s="112">
        <f t="shared" si="1"/>
        <v>7</v>
      </c>
      <c r="F40" s="112" t="str">
        <f t="shared" si="2"/>
        <v>9</v>
      </c>
      <c r="G40" s="112" t="str">
        <f t="shared" si="3"/>
        <v>июня</v>
      </c>
      <c r="H40" s="112">
        <f t="shared" si="4"/>
        <v>11</v>
      </c>
      <c r="I40" s="75" t="str">
        <f t="shared" si="5"/>
        <v>1929</v>
      </c>
      <c r="J40" s="75" t="str">
        <f t="shared" si="6"/>
        <v>июн</v>
      </c>
      <c r="K40" s="75">
        <f t="shared" si="7"/>
        <v>6</v>
      </c>
      <c r="L40" s="113">
        <f t="shared" si="8"/>
        <v>10753</v>
      </c>
      <c r="M40" s="108"/>
      <c r="N40" s="111"/>
      <c r="R40" s="83"/>
      <c r="U40" s="75"/>
      <c r="V40" s="75">
        <f>VALUE(MONTH($T$44))</f>
        <v>12</v>
      </c>
    </row>
    <row r="41" spans="2:22" x14ac:dyDescent="0.2">
      <c r="B41" s="81">
        <v>1349</v>
      </c>
      <c r="C41" s="81" t="s">
        <v>312</v>
      </c>
      <c r="D41" s="112">
        <f t="shared" si="0"/>
        <v>3</v>
      </c>
      <c r="E41" s="112">
        <f t="shared" si="1"/>
        <v>7</v>
      </c>
      <c r="F41" s="112" t="str">
        <f t="shared" si="2"/>
        <v>29</v>
      </c>
      <c r="G41" s="112" t="str">
        <f t="shared" si="3"/>
        <v>мая</v>
      </c>
      <c r="H41" s="112">
        <f t="shared" si="4"/>
        <v>11</v>
      </c>
      <c r="I41" s="75" t="str">
        <f t="shared" si="5"/>
        <v>1930</v>
      </c>
      <c r="J41" s="75" t="str">
        <f t="shared" si="6"/>
        <v>мая</v>
      </c>
      <c r="K41" s="75">
        <f t="shared" si="7"/>
        <v>5</v>
      </c>
      <c r="L41" s="113">
        <f t="shared" si="8"/>
        <v>11107</v>
      </c>
      <c r="M41" s="108"/>
      <c r="N41" s="111"/>
      <c r="Q41" s="83"/>
      <c r="R41" s="83"/>
      <c r="U41" s="75" t="s">
        <v>410</v>
      </c>
      <c r="V41" s="75">
        <f>YEAR($T$44)</f>
        <v>2010</v>
      </c>
    </row>
    <row r="42" spans="2:22" x14ac:dyDescent="0.2">
      <c r="B42" s="81">
        <v>1350</v>
      </c>
      <c r="C42" s="81" t="s">
        <v>313</v>
      </c>
      <c r="D42" s="112">
        <f t="shared" si="0"/>
        <v>3</v>
      </c>
      <c r="E42" s="112">
        <f t="shared" si="1"/>
        <v>7</v>
      </c>
      <c r="F42" s="112" t="str">
        <f t="shared" si="2"/>
        <v>19</v>
      </c>
      <c r="G42" s="112" t="str">
        <f t="shared" si="3"/>
        <v>мая</v>
      </c>
      <c r="H42" s="112">
        <f t="shared" si="4"/>
        <v>11</v>
      </c>
      <c r="I42" s="75" t="str">
        <f t="shared" si="5"/>
        <v>1931</v>
      </c>
      <c r="J42" s="75" t="str">
        <f t="shared" si="6"/>
        <v>мая</v>
      </c>
      <c r="K42" s="75">
        <f t="shared" si="7"/>
        <v>5</v>
      </c>
      <c r="L42" s="113">
        <f t="shared" si="8"/>
        <v>11462</v>
      </c>
      <c r="M42" s="108"/>
      <c r="N42" s="111"/>
      <c r="O42" s="83" t="s">
        <v>409</v>
      </c>
      <c r="U42" s="75"/>
      <c r="V42" s="75">
        <f>VALUE($V$41)</f>
        <v>2010</v>
      </c>
    </row>
    <row r="43" spans="2:22" x14ac:dyDescent="0.2">
      <c r="B43" s="81">
        <v>1351</v>
      </c>
      <c r="C43" s="81" t="s">
        <v>314</v>
      </c>
      <c r="D43" s="112">
        <f t="shared" si="0"/>
        <v>2</v>
      </c>
      <c r="E43" s="112">
        <f t="shared" si="1"/>
        <v>6</v>
      </c>
      <c r="F43" s="112" t="str">
        <f t="shared" si="2"/>
        <v>7</v>
      </c>
      <c r="G43" s="112" t="str">
        <f t="shared" si="3"/>
        <v>мая</v>
      </c>
      <c r="H43" s="112">
        <f t="shared" si="4"/>
        <v>10</v>
      </c>
      <c r="I43" s="75" t="str">
        <f t="shared" si="5"/>
        <v>1932</v>
      </c>
      <c r="J43" s="75" t="str">
        <f t="shared" si="6"/>
        <v>мая</v>
      </c>
      <c r="K43" s="75">
        <f t="shared" si="7"/>
        <v>5</v>
      </c>
      <c r="L43" s="113">
        <f t="shared" si="8"/>
        <v>11816</v>
      </c>
      <c r="M43" s="108"/>
      <c r="N43" s="111"/>
      <c r="R43" s="83"/>
      <c r="U43" s="75"/>
      <c r="V43" s="75">
        <f>MOD($V$42,100)</f>
        <v>10</v>
      </c>
    </row>
    <row r="44" spans="2:22" x14ac:dyDescent="0.2">
      <c r="B44" s="81">
        <v>1352</v>
      </c>
      <c r="C44" s="81" t="s">
        <v>315</v>
      </c>
      <c r="D44" s="112">
        <f t="shared" si="0"/>
        <v>3</v>
      </c>
      <c r="E44" s="112">
        <f t="shared" si="1"/>
        <v>10</v>
      </c>
      <c r="F44" s="112" t="str">
        <f t="shared" si="2"/>
        <v>26</v>
      </c>
      <c r="G44" s="112" t="str">
        <f t="shared" si="3"/>
        <v>апреля</v>
      </c>
      <c r="H44" s="112">
        <f t="shared" si="4"/>
        <v>14</v>
      </c>
      <c r="I44" s="75" t="str">
        <f t="shared" si="5"/>
        <v>1933</v>
      </c>
      <c r="J44" s="75" t="str">
        <f t="shared" si="6"/>
        <v>апр</v>
      </c>
      <c r="K44" s="75">
        <f t="shared" si="7"/>
        <v>4</v>
      </c>
      <c r="L44" s="113">
        <f t="shared" si="8"/>
        <v>12170</v>
      </c>
      <c r="M44" s="108"/>
      <c r="N44" s="111" t="s">
        <v>420</v>
      </c>
      <c r="T44" s="108">
        <f>VLOOKUP($Q$25,B10:L125,11,0)</f>
        <v>40520</v>
      </c>
      <c r="U44" s="75">
        <f>MOD($V$43,4)</f>
        <v>2</v>
      </c>
      <c r="V44" s="75" t="str">
        <f>IF($U$44&lt;&gt;0,"нет","да")</f>
        <v>нет</v>
      </c>
    </row>
    <row r="45" spans="2:22" x14ac:dyDescent="0.2">
      <c r="B45" s="81">
        <v>1353</v>
      </c>
      <c r="C45" s="81" t="s">
        <v>316</v>
      </c>
      <c r="D45" s="112">
        <f t="shared" si="0"/>
        <v>3</v>
      </c>
      <c r="E45" s="112">
        <f t="shared" si="1"/>
        <v>10</v>
      </c>
      <c r="F45" s="112" t="str">
        <f t="shared" si="2"/>
        <v>16</v>
      </c>
      <c r="G45" s="112" t="str">
        <f t="shared" si="3"/>
        <v>апреля</v>
      </c>
      <c r="H45" s="112">
        <f t="shared" si="4"/>
        <v>14</v>
      </c>
      <c r="I45" s="75" t="str">
        <f t="shared" si="5"/>
        <v>1934</v>
      </c>
      <c r="J45" s="75" t="str">
        <f t="shared" si="6"/>
        <v>апр</v>
      </c>
      <c r="K45" s="75">
        <f t="shared" si="7"/>
        <v>4</v>
      </c>
      <c r="L45" s="113">
        <f t="shared" si="8"/>
        <v>12525</v>
      </c>
      <c r="M45" s="108"/>
      <c r="N45" s="111" t="s">
        <v>434</v>
      </c>
      <c r="T45" s="90">
        <f>T44-U46</f>
        <v>341</v>
      </c>
      <c r="U45" s="124">
        <f>YEAR(T44)</f>
        <v>2010</v>
      </c>
    </row>
    <row r="46" spans="2:22" x14ac:dyDescent="0.2">
      <c r="B46" s="81">
        <v>1354</v>
      </c>
      <c r="C46" s="81" t="s">
        <v>317</v>
      </c>
      <c r="D46" s="112">
        <f t="shared" si="0"/>
        <v>2</v>
      </c>
      <c r="E46" s="112">
        <f t="shared" si="1"/>
        <v>9</v>
      </c>
      <c r="F46" s="112" t="str">
        <f t="shared" si="2"/>
        <v>5</v>
      </c>
      <c r="G46" s="112" t="str">
        <f t="shared" si="3"/>
        <v>апреля</v>
      </c>
      <c r="H46" s="112">
        <f t="shared" si="4"/>
        <v>13</v>
      </c>
      <c r="I46" s="75" t="str">
        <f t="shared" si="5"/>
        <v>1935</v>
      </c>
      <c r="J46" s="75" t="str">
        <f t="shared" si="6"/>
        <v>апр</v>
      </c>
      <c r="K46" s="75">
        <f t="shared" si="7"/>
        <v>4</v>
      </c>
      <c r="L46" s="113">
        <f t="shared" si="8"/>
        <v>12879</v>
      </c>
      <c r="M46" s="108"/>
      <c r="N46" s="111"/>
      <c r="T46" s="109"/>
      <c r="U46" s="125">
        <f>DATE(U45,1,1)</f>
        <v>40179</v>
      </c>
    </row>
    <row r="47" spans="2:22" x14ac:dyDescent="0.2">
      <c r="B47" s="81">
        <v>1355</v>
      </c>
      <c r="C47" s="81" t="s">
        <v>318</v>
      </c>
      <c r="D47" s="112">
        <f t="shared" si="0"/>
        <v>3</v>
      </c>
      <c r="E47" s="112">
        <f t="shared" si="1"/>
        <v>9</v>
      </c>
      <c r="F47" s="112" t="str">
        <f t="shared" si="2"/>
        <v>24</v>
      </c>
      <c r="G47" s="112" t="str">
        <f t="shared" si="3"/>
        <v>марта</v>
      </c>
      <c r="H47" s="112">
        <f t="shared" si="4"/>
        <v>13</v>
      </c>
      <c r="I47" s="75" t="str">
        <f t="shared" si="5"/>
        <v>1936</v>
      </c>
      <c r="J47" s="75" t="str">
        <f t="shared" si="6"/>
        <v>мар</v>
      </c>
      <c r="K47" s="75">
        <f t="shared" si="7"/>
        <v>3</v>
      </c>
      <c r="L47" s="113">
        <f t="shared" si="8"/>
        <v>13233</v>
      </c>
      <c r="M47" s="108"/>
      <c r="N47" s="111"/>
      <c r="T47" s="109"/>
    </row>
    <row r="48" spans="2:22" x14ac:dyDescent="0.2">
      <c r="B48" s="81">
        <v>1356</v>
      </c>
      <c r="C48" s="81" t="s">
        <v>319</v>
      </c>
      <c r="D48" s="112">
        <f t="shared" si="0"/>
        <v>3</v>
      </c>
      <c r="E48" s="112">
        <f t="shared" si="1"/>
        <v>9</v>
      </c>
      <c r="F48" s="112" t="str">
        <f t="shared" si="2"/>
        <v>14</v>
      </c>
      <c r="G48" s="112" t="str">
        <f t="shared" si="3"/>
        <v>марта</v>
      </c>
      <c r="H48" s="112">
        <f t="shared" si="4"/>
        <v>13</v>
      </c>
      <c r="I48" s="75" t="str">
        <f t="shared" si="5"/>
        <v>1937</v>
      </c>
      <c r="J48" s="75" t="str">
        <f t="shared" si="6"/>
        <v>мар</v>
      </c>
      <c r="K48" s="75">
        <f t="shared" si="7"/>
        <v>3</v>
      </c>
      <c r="L48" s="113">
        <f t="shared" si="8"/>
        <v>13588</v>
      </c>
      <c r="M48" s="108"/>
      <c r="N48" s="111"/>
      <c r="T48" s="90"/>
    </row>
    <row r="49" spans="2:20" x14ac:dyDescent="0.2">
      <c r="B49" s="81">
        <v>1357</v>
      </c>
      <c r="C49" s="81" t="s">
        <v>320</v>
      </c>
      <c r="D49" s="112">
        <f t="shared" si="0"/>
        <v>2</v>
      </c>
      <c r="E49" s="112">
        <f t="shared" si="1"/>
        <v>8</v>
      </c>
      <c r="F49" s="112" t="str">
        <f t="shared" si="2"/>
        <v>3</v>
      </c>
      <c r="G49" s="112" t="str">
        <f t="shared" si="3"/>
        <v>марта</v>
      </c>
      <c r="H49" s="112">
        <f t="shared" si="4"/>
        <v>12</v>
      </c>
      <c r="I49" s="75" t="str">
        <f t="shared" si="5"/>
        <v>1938</v>
      </c>
      <c r="J49" s="75" t="str">
        <f t="shared" si="6"/>
        <v>мар</v>
      </c>
      <c r="K49" s="75">
        <f t="shared" si="7"/>
        <v>3</v>
      </c>
      <c r="L49" s="113">
        <f t="shared" si="8"/>
        <v>13942</v>
      </c>
      <c r="M49" s="108"/>
      <c r="N49" s="111"/>
    </row>
    <row r="50" spans="2:20" x14ac:dyDescent="0.2">
      <c r="B50" s="81">
        <v>1358</v>
      </c>
      <c r="C50" s="81" t="s">
        <v>321</v>
      </c>
      <c r="D50" s="112">
        <f t="shared" si="0"/>
        <v>3</v>
      </c>
      <c r="E50" s="112">
        <f t="shared" si="1"/>
        <v>11</v>
      </c>
      <c r="F50" s="112" t="str">
        <f t="shared" si="2"/>
        <v>21</v>
      </c>
      <c r="G50" s="112" t="str">
        <f t="shared" si="3"/>
        <v>февраля</v>
      </c>
      <c r="H50" s="112">
        <f t="shared" si="4"/>
        <v>15</v>
      </c>
      <c r="I50" s="75" t="str">
        <f t="shared" si="5"/>
        <v>1939</v>
      </c>
      <c r="J50" s="75" t="str">
        <f t="shared" si="6"/>
        <v>фев</v>
      </c>
      <c r="K50" s="75">
        <f t="shared" si="7"/>
        <v>2</v>
      </c>
      <c r="L50" s="113">
        <f t="shared" si="8"/>
        <v>14297</v>
      </c>
      <c r="M50" s="108"/>
      <c r="N50" s="111"/>
      <c r="T50" s="109"/>
    </row>
    <row r="51" spans="2:20" x14ac:dyDescent="0.2">
      <c r="B51" s="81">
        <v>1359</v>
      </c>
      <c r="C51" s="81" t="s">
        <v>322</v>
      </c>
      <c r="D51" s="112">
        <f t="shared" si="0"/>
        <v>3</v>
      </c>
      <c r="E51" s="112">
        <f t="shared" si="1"/>
        <v>11</v>
      </c>
      <c r="F51" s="112" t="str">
        <f t="shared" si="2"/>
        <v>10</v>
      </c>
      <c r="G51" s="112" t="str">
        <f t="shared" si="3"/>
        <v>февраля</v>
      </c>
      <c r="H51" s="112">
        <f t="shared" si="4"/>
        <v>15</v>
      </c>
      <c r="I51" s="75" t="str">
        <f t="shared" si="5"/>
        <v>1940</v>
      </c>
      <c r="J51" s="75" t="str">
        <f t="shared" si="6"/>
        <v>фев</v>
      </c>
      <c r="K51" s="75">
        <f t="shared" si="7"/>
        <v>2</v>
      </c>
      <c r="L51" s="113">
        <f t="shared" si="8"/>
        <v>14651</v>
      </c>
      <c r="M51" s="108"/>
      <c r="N51" s="111"/>
      <c r="T51" s="108"/>
    </row>
    <row r="52" spans="2:20" x14ac:dyDescent="0.2">
      <c r="B52" s="81">
        <v>1360</v>
      </c>
      <c r="C52" s="81" t="s">
        <v>323</v>
      </c>
      <c r="D52" s="112">
        <f t="shared" si="0"/>
        <v>3</v>
      </c>
      <c r="E52" s="112">
        <f t="shared" si="1"/>
        <v>10</v>
      </c>
      <c r="F52" s="112" t="str">
        <f t="shared" si="2"/>
        <v>29</v>
      </c>
      <c r="G52" s="112" t="str">
        <f t="shared" si="3"/>
        <v>января</v>
      </c>
      <c r="H52" s="112">
        <f t="shared" si="4"/>
        <v>14</v>
      </c>
      <c r="I52" s="75" t="str">
        <f t="shared" si="5"/>
        <v>1941</v>
      </c>
      <c r="J52" s="75" t="str">
        <f t="shared" si="6"/>
        <v>янв</v>
      </c>
      <c r="K52" s="75">
        <f t="shared" si="7"/>
        <v>1</v>
      </c>
      <c r="L52" s="113">
        <f t="shared" si="8"/>
        <v>15005</v>
      </c>
      <c r="M52" s="108"/>
    </row>
    <row r="53" spans="2:20" x14ac:dyDescent="0.2">
      <c r="B53" s="81">
        <v>1361</v>
      </c>
      <c r="C53" s="81" t="s">
        <v>324</v>
      </c>
      <c r="D53" s="112">
        <f t="shared" si="0"/>
        <v>3</v>
      </c>
      <c r="E53" s="112">
        <f t="shared" si="1"/>
        <v>10</v>
      </c>
      <c r="F53" s="112" t="str">
        <f t="shared" si="2"/>
        <v>19</v>
      </c>
      <c r="G53" s="112" t="str">
        <f t="shared" si="3"/>
        <v>января</v>
      </c>
      <c r="H53" s="112">
        <f t="shared" si="4"/>
        <v>14</v>
      </c>
      <c r="I53" s="75" t="str">
        <f t="shared" si="5"/>
        <v>1942</v>
      </c>
      <c r="J53" s="75" t="str">
        <f t="shared" si="6"/>
        <v>янв</v>
      </c>
      <c r="K53" s="75">
        <f t="shared" si="7"/>
        <v>1</v>
      </c>
      <c r="L53" s="113">
        <f t="shared" si="8"/>
        <v>15360</v>
      </c>
      <c r="M53" s="108"/>
      <c r="N53" s="110"/>
    </row>
    <row r="54" spans="2:20" x14ac:dyDescent="0.2">
      <c r="B54" s="81">
        <v>1362</v>
      </c>
      <c r="C54" s="81" t="s">
        <v>325</v>
      </c>
      <c r="D54" s="112">
        <f t="shared" si="0"/>
        <v>2</v>
      </c>
      <c r="E54" s="112">
        <f t="shared" si="1"/>
        <v>9</v>
      </c>
      <c r="F54" s="112" t="str">
        <f t="shared" si="2"/>
        <v>8</v>
      </c>
      <c r="G54" s="112" t="str">
        <f t="shared" si="3"/>
        <v>января</v>
      </c>
      <c r="H54" s="112">
        <f t="shared" si="4"/>
        <v>13</v>
      </c>
      <c r="I54" s="75" t="str">
        <f t="shared" si="5"/>
        <v>1943</v>
      </c>
      <c r="J54" s="75" t="str">
        <f t="shared" si="6"/>
        <v>янв</v>
      </c>
      <c r="K54" s="75">
        <f t="shared" si="7"/>
        <v>1</v>
      </c>
      <c r="L54" s="113">
        <f t="shared" si="8"/>
        <v>15714</v>
      </c>
      <c r="M54" s="108"/>
    </row>
    <row r="55" spans="2:20" x14ac:dyDescent="0.2">
      <c r="B55" s="81">
        <v>1363</v>
      </c>
      <c r="C55" s="81" t="s">
        <v>326</v>
      </c>
      <c r="D55" s="112">
        <f t="shared" si="0"/>
        <v>3</v>
      </c>
      <c r="E55" s="112">
        <f t="shared" si="1"/>
        <v>11</v>
      </c>
      <c r="F55" s="112" t="str">
        <f t="shared" si="2"/>
        <v>28</v>
      </c>
      <c r="G55" s="112" t="str">
        <f t="shared" si="3"/>
        <v>декабря</v>
      </c>
      <c r="H55" s="112">
        <f t="shared" si="4"/>
        <v>15</v>
      </c>
      <c r="I55" s="75" t="str">
        <f t="shared" si="5"/>
        <v>1943</v>
      </c>
      <c r="J55" s="75" t="str">
        <f t="shared" si="6"/>
        <v>дек</v>
      </c>
      <c r="K55" s="75">
        <f t="shared" si="7"/>
        <v>12</v>
      </c>
      <c r="L55" s="113">
        <f t="shared" si="8"/>
        <v>16068</v>
      </c>
      <c r="M55" s="108"/>
    </row>
    <row r="56" spans="2:20" x14ac:dyDescent="0.2">
      <c r="B56" s="81">
        <v>1364</v>
      </c>
      <c r="C56" s="81" t="s">
        <v>327</v>
      </c>
      <c r="D56" s="112">
        <f t="shared" si="0"/>
        <v>3</v>
      </c>
      <c r="E56" s="112">
        <f t="shared" si="1"/>
        <v>11</v>
      </c>
      <c r="F56" s="112" t="str">
        <f t="shared" si="2"/>
        <v>17</v>
      </c>
      <c r="G56" s="112" t="str">
        <f t="shared" si="3"/>
        <v>декабря</v>
      </c>
      <c r="H56" s="112">
        <f t="shared" si="4"/>
        <v>15</v>
      </c>
      <c r="I56" s="75" t="str">
        <f t="shared" si="5"/>
        <v>1944</v>
      </c>
      <c r="J56" s="75" t="str">
        <f t="shared" si="6"/>
        <v>дек</v>
      </c>
      <c r="K56" s="75">
        <f t="shared" si="7"/>
        <v>12</v>
      </c>
      <c r="L56" s="113">
        <f t="shared" si="8"/>
        <v>16423</v>
      </c>
      <c r="M56" s="108"/>
    </row>
    <row r="57" spans="2:20" x14ac:dyDescent="0.2">
      <c r="B57" s="81">
        <v>1365</v>
      </c>
      <c r="C57" s="81" t="s">
        <v>328</v>
      </c>
      <c r="D57" s="112">
        <f t="shared" si="0"/>
        <v>2</v>
      </c>
      <c r="E57" s="112">
        <f t="shared" si="1"/>
        <v>10</v>
      </c>
      <c r="F57" s="112" t="str">
        <f t="shared" si="2"/>
        <v>6</v>
      </c>
      <c r="G57" s="112" t="str">
        <f t="shared" si="3"/>
        <v>декабря</v>
      </c>
      <c r="H57" s="112">
        <f t="shared" si="4"/>
        <v>14</v>
      </c>
      <c r="I57" s="75" t="str">
        <f t="shared" si="5"/>
        <v>1945</v>
      </c>
      <c r="J57" s="75" t="str">
        <f t="shared" si="6"/>
        <v>дек</v>
      </c>
      <c r="K57" s="75">
        <f t="shared" si="7"/>
        <v>12</v>
      </c>
      <c r="L57" s="113">
        <f t="shared" si="8"/>
        <v>16777</v>
      </c>
      <c r="M57" s="108"/>
    </row>
    <row r="58" spans="2:20" x14ac:dyDescent="0.2">
      <c r="B58" s="81">
        <v>1366</v>
      </c>
      <c r="C58" s="81" t="s">
        <v>329</v>
      </c>
      <c r="D58" s="112">
        <f t="shared" si="0"/>
        <v>3</v>
      </c>
      <c r="E58" s="112">
        <f t="shared" si="1"/>
        <v>10</v>
      </c>
      <c r="F58" s="112" t="str">
        <f t="shared" si="2"/>
        <v>25</v>
      </c>
      <c r="G58" s="112" t="str">
        <f t="shared" si="3"/>
        <v>ноября</v>
      </c>
      <c r="H58" s="112">
        <f t="shared" si="4"/>
        <v>14</v>
      </c>
      <c r="I58" s="75" t="str">
        <f t="shared" si="5"/>
        <v>1946</v>
      </c>
      <c r="J58" s="75" t="str">
        <f t="shared" si="6"/>
        <v>ноя</v>
      </c>
      <c r="K58" s="75">
        <f t="shared" si="7"/>
        <v>11</v>
      </c>
      <c r="L58" s="113">
        <f t="shared" si="8"/>
        <v>17131</v>
      </c>
      <c r="M58" s="108"/>
    </row>
    <row r="59" spans="2:20" x14ac:dyDescent="0.2">
      <c r="B59" s="81">
        <v>1367</v>
      </c>
      <c r="C59" s="81" t="s">
        <v>330</v>
      </c>
      <c r="D59" s="112">
        <f t="shared" si="0"/>
        <v>3</v>
      </c>
      <c r="E59" s="112">
        <f t="shared" si="1"/>
        <v>10</v>
      </c>
      <c r="F59" s="112" t="str">
        <f t="shared" si="2"/>
        <v>15</v>
      </c>
      <c r="G59" s="112" t="str">
        <f t="shared" si="3"/>
        <v>ноября</v>
      </c>
      <c r="H59" s="112">
        <f t="shared" si="4"/>
        <v>14</v>
      </c>
      <c r="I59" s="75" t="str">
        <f t="shared" si="5"/>
        <v>1947</v>
      </c>
      <c r="J59" s="75" t="str">
        <f t="shared" si="6"/>
        <v>ноя</v>
      </c>
      <c r="K59" s="75">
        <f t="shared" si="7"/>
        <v>11</v>
      </c>
      <c r="L59" s="113">
        <f t="shared" si="8"/>
        <v>17486</v>
      </c>
      <c r="M59" s="108"/>
    </row>
    <row r="60" spans="2:20" x14ac:dyDescent="0.2">
      <c r="B60" s="81">
        <v>1368</v>
      </c>
      <c r="C60" s="81" t="s">
        <v>331</v>
      </c>
      <c r="D60" s="112">
        <f t="shared" si="0"/>
        <v>2</v>
      </c>
      <c r="E60" s="112">
        <f t="shared" si="1"/>
        <v>9</v>
      </c>
      <c r="F60" s="112" t="str">
        <f t="shared" si="2"/>
        <v>3</v>
      </c>
      <c r="G60" s="112" t="str">
        <f t="shared" si="3"/>
        <v>ноября</v>
      </c>
      <c r="H60" s="112">
        <f t="shared" si="4"/>
        <v>13</v>
      </c>
      <c r="I60" s="75" t="str">
        <f t="shared" si="5"/>
        <v>1948</v>
      </c>
      <c r="J60" s="75" t="str">
        <f t="shared" si="6"/>
        <v>ноя</v>
      </c>
      <c r="K60" s="75">
        <f t="shared" si="7"/>
        <v>11</v>
      </c>
      <c r="L60" s="113">
        <f t="shared" si="8"/>
        <v>17840</v>
      </c>
      <c r="M60" s="108"/>
    </row>
    <row r="61" spans="2:20" x14ac:dyDescent="0.2">
      <c r="B61" s="81">
        <v>1369</v>
      </c>
      <c r="C61" s="81" t="s">
        <v>332</v>
      </c>
      <c r="D61" s="112">
        <f t="shared" si="0"/>
        <v>3</v>
      </c>
      <c r="E61" s="112">
        <f t="shared" si="1"/>
        <v>11</v>
      </c>
      <c r="F61" s="112" t="str">
        <f t="shared" si="2"/>
        <v>24</v>
      </c>
      <c r="G61" s="112" t="str">
        <f t="shared" si="3"/>
        <v>октября</v>
      </c>
      <c r="H61" s="112">
        <f t="shared" si="4"/>
        <v>15</v>
      </c>
      <c r="I61" s="75" t="str">
        <f t="shared" si="5"/>
        <v>1949</v>
      </c>
      <c r="J61" s="75" t="str">
        <f t="shared" si="6"/>
        <v>окт</v>
      </c>
      <c r="K61" s="75">
        <f t="shared" si="7"/>
        <v>10</v>
      </c>
      <c r="L61" s="113">
        <f t="shared" si="8"/>
        <v>18195</v>
      </c>
      <c r="M61" s="108"/>
    </row>
    <row r="62" spans="2:20" x14ac:dyDescent="0.2">
      <c r="B62" s="81">
        <v>1370</v>
      </c>
      <c r="C62" s="81" t="s">
        <v>333</v>
      </c>
      <c r="D62" s="112">
        <f t="shared" si="0"/>
        <v>3</v>
      </c>
      <c r="E62" s="112">
        <f t="shared" si="1"/>
        <v>11</v>
      </c>
      <c r="F62" s="112" t="str">
        <f t="shared" si="2"/>
        <v>13</v>
      </c>
      <c r="G62" s="112" t="str">
        <f t="shared" si="3"/>
        <v>октября</v>
      </c>
      <c r="H62" s="112">
        <f t="shared" si="4"/>
        <v>15</v>
      </c>
      <c r="I62" s="75" t="str">
        <f t="shared" si="5"/>
        <v>1950</v>
      </c>
      <c r="J62" s="75" t="str">
        <f t="shared" si="6"/>
        <v>окт</v>
      </c>
      <c r="K62" s="75">
        <f t="shared" si="7"/>
        <v>10</v>
      </c>
      <c r="L62" s="113">
        <f t="shared" si="8"/>
        <v>18549</v>
      </c>
      <c r="M62" s="108"/>
    </row>
    <row r="63" spans="2:20" x14ac:dyDescent="0.2">
      <c r="B63" s="81">
        <v>1371</v>
      </c>
      <c r="C63" s="81" t="s">
        <v>334</v>
      </c>
      <c r="D63" s="112">
        <f t="shared" si="0"/>
        <v>2</v>
      </c>
      <c r="E63" s="112">
        <f t="shared" si="1"/>
        <v>10</v>
      </c>
      <c r="F63" s="112" t="str">
        <f t="shared" si="2"/>
        <v>2</v>
      </c>
      <c r="G63" s="112" t="str">
        <f t="shared" si="3"/>
        <v>октября</v>
      </c>
      <c r="H63" s="112">
        <f t="shared" si="4"/>
        <v>14</v>
      </c>
      <c r="I63" s="75" t="str">
        <f t="shared" si="5"/>
        <v>1951</v>
      </c>
      <c r="J63" s="75" t="str">
        <f t="shared" si="6"/>
        <v>окт</v>
      </c>
      <c r="K63" s="75">
        <f t="shared" si="7"/>
        <v>10</v>
      </c>
      <c r="L63" s="113">
        <f t="shared" si="8"/>
        <v>18903</v>
      </c>
      <c r="M63" s="108"/>
    </row>
    <row r="64" spans="2:20" x14ac:dyDescent="0.2">
      <c r="B64" s="81">
        <v>1372</v>
      </c>
      <c r="C64" s="81" t="s">
        <v>335</v>
      </c>
      <c r="D64" s="112">
        <f t="shared" si="0"/>
        <v>3</v>
      </c>
      <c r="E64" s="112">
        <f t="shared" si="1"/>
        <v>12</v>
      </c>
      <c r="F64" s="112" t="str">
        <f t="shared" si="2"/>
        <v>21</v>
      </c>
      <c r="G64" s="112" t="str">
        <f t="shared" si="3"/>
        <v>сентября</v>
      </c>
      <c r="H64" s="112">
        <f t="shared" si="4"/>
        <v>16</v>
      </c>
      <c r="I64" s="75" t="str">
        <f t="shared" si="5"/>
        <v>1952</v>
      </c>
      <c r="J64" s="75" t="str">
        <f t="shared" si="6"/>
        <v>сен</v>
      </c>
      <c r="K64" s="75">
        <f t="shared" si="7"/>
        <v>0</v>
      </c>
      <c r="L64" s="113">
        <f t="shared" si="8"/>
        <v>18983</v>
      </c>
      <c r="M64" s="108"/>
    </row>
    <row r="65" spans="2:13" x14ac:dyDescent="0.2">
      <c r="B65" s="81">
        <v>1373</v>
      </c>
      <c r="C65" s="81" t="s">
        <v>336</v>
      </c>
      <c r="D65" s="112">
        <f t="shared" si="0"/>
        <v>3</v>
      </c>
      <c r="E65" s="112">
        <f t="shared" si="1"/>
        <v>12</v>
      </c>
      <c r="F65" s="112" t="str">
        <f t="shared" si="2"/>
        <v>10</v>
      </c>
      <c r="G65" s="112" t="str">
        <f t="shared" si="3"/>
        <v>сентября</v>
      </c>
      <c r="H65" s="112">
        <f t="shared" si="4"/>
        <v>16</v>
      </c>
      <c r="I65" s="75" t="str">
        <f t="shared" si="5"/>
        <v>1953</v>
      </c>
      <c r="J65" s="75" t="str">
        <f t="shared" si="6"/>
        <v>сен</v>
      </c>
      <c r="K65" s="75">
        <f t="shared" si="7"/>
        <v>0</v>
      </c>
      <c r="L65" s="113">
        <f t="shared" si="8"/>
        <v>19338</v>
      </c>
      <c r="M65" s="108"/>
    </row>
    <row r="66" spans="2:13" x14ac:dyDescent="0.2">
      <c r="B66" s="81">
        <v>1374</v>
      </c>
      <c r="C66" s="81" t="s">
        <v>337</v>
      </c>
      <c r="D66" s="112">
        <f t="shared" si="0"/>
        <v>3</v>
      </c>
      <c r="E66" s="112">
        <f t="shared" si="1"/>
        <v>11</v>
      </c>
      <c r="F66" s="112" t="str">
        <f t="shared" si="2"/>
        <v>30</v>
      </c>
      <c r="G66" s="112" t="str">
        <f t="shared" si="3"/>
        <v>августа</v>
      </c>
      <c r="H66" s="112">
        <f t="shared" si="4"/>
        <v>15</v>
      </c>
      <c r="I66" s="75" t="str">
        <f t="shared" si="5"/>
        <v>1954</v>
      </c>
      <c r="J66" s="75" t="str">
        <f t="shared" si="6"/>
        <v>авг</v>
      </c>
      <c r="K66" s="75">
        <f t="shared" si="7"/>
        <v>8</v>
      </c>
      <c r="L66" s="113">
        <f t="shared" si="8"/>
        <v>19966</v>
      </c>
      <c r="M66" s="108"/>
    </row>
    <row r="67" spans="2:13" x14ac:dyDescent="0.2">
      <c r="B67" s="81">
        <v>1375</v>
      </c>
      <c r="C67" s="81" t="s">
        <v>338</v>
      </c>
      <c r="D67" s="112">
        <f t="shared" si="0"/>
        <v>3</v>
      </c>
      <c r="E67" s="112">
        <f t="shared" si="1"/>
        <v>11</v>
      </c>
      <c r="F67" s="112" t="str">
        <f t="shared" si="2"/>
        <v>20</v>
      </c>
      <c r="G67" s="112" t="str">
        <f t="shared" si="3"/>
        <v>августа</v>
      </c>
      <c r="H67" s="112">
        <f t="shared" si="4"/>
        <v>15</v>
      </c>
      <c r="I67" s="75" t="str">
        <f t="shared" si="5"/>
        <v>1955</v>
      </c>
      <c r="J67" s="75" t="str">
        <f t="shared" si="6"/>
        <v>авг</v>
      </c>
      <c r="K67" s="75">
        <f t="shared" si="7"/>
        <v>8</v>
      </c>
      <c r="L67" s="113">
        <f t="shared" si="8"/>
        <v>20321</v>
      </c>
      <c r="M67" s="108"/>
    </row>
    <row r="68" spans="2:13" x14ac:dyDescent="0.2">
      <c r="B68" s="81">
        <v>1376</v>
      </c>
      <c r="C68" s="81" t="s">
        <v>339</v>
      </c>
      <c r="D68" s="112">
        <f t="shared" si="0"/>
        <v>2</v>
      </c>
      <c r="E68" s="112">
        <f t="shared" si="1"/>
        <v>10</v>
      </c>
      <c r="F68" s="112" t="str">
        <f t="shared" si="2"/>
        <v>8</v>
      </c>
      <c r="G68" s="112" t="str">
        <f t="shared" si="3"/>
        <v>августа</v>
      </c>
      <c r="H68" s="112">
        <f t="shared" si="4"/>
        <v>14</v>
      </c>
      <c r="I68" s="75" t="str">
        <f t="shared" si="5"/>
        <v>1956</v>
      </c>
      <c r="J68" s="75" t="str">
        <f t="shared" si="6"/>
        <v>авг</v>
      </c>
      <c r="K68" s="75">
        <f t="shared" si="7"/>
        <v>8</v>
      </c>
      <c r="L68" s="113">
        <f t="shared" si="8"/>
        <v>20675</v>
      </c>
      <c r="M68" s="108"/>
    </row>
    <row r="69" spans="2:13" x14ac:dyDescent="0.2">
      <c r="B69" s="81">
        <v>1377</v>
      </c>
      <c r="C69" s="81" t="s">
        <v>340</v>
      </c>
      <c r="D69" s="112">
        <f t="shared" si="0"/>
        <v>3</v>
      </c>
      <c r="E69" s="112">
        <f t="shared" si="1"/>
        <v>8</v>
      </c>
      <c r="F69" s="112" t="str">
        <f t="shared" si="2"/>
        <v>29</v>
      </c>
      <c r="G69" s="112" t="str">
        <f t="shared" si="3"/>
        <v>июля</v>
      </c>
      <c r="H69" s="112">
        <f t="shared" si="4"/>
        <v>12</v>
      </c>
      <c r="I69" s="75" t="str">
        <f t="shared" si="5"/>
        <v>1957</v>
      </c>
      <c r="J69" s="75" t="str">
        <f t="shared" si="6"/>
        <v>июл</v>
      </c>
      <c r="K69" s="75">
        <f t="shared" si="7"/>
        <v>7</v>
      </c>
      <c r="L69" s="113">
        <f t="shared" si="8"/>
        <v>21030</v>
      </c>
      <c r="M69" s="108"/>
    </row>
    <row r="70" spans="2:13" x14ac:dyDescent="0.2">
      <c r="B70" s="81">
        <v>1378</v>
      </c>
      <c r="C70" s="81" t="s">
        <v>341</v>
      </c>
      <c r="D70" s="112">
        <f t="shared" si="0"/>
        <v>3</v>
      </c>
      <c r="E70" s="112">
        <f t="shared" si="1"/>
        <v>8</v>
      </c>
      <c r="F70" s="112" t="str">
        <f t="shared" si="2"/>
        <v>18</v>
      </c>
      <c r="G70" s="112" t="str">
        <f t="shared" si="3"/>
        <v>июля</v>
      </c>
      <c r="H70" s="112">
        <f t="shared" si="4"/>
        <v>12</v>
      </c>
      <c r="I70" s="75" t="str">
        <f t="shared" si="5"/>
        <v>1958</v>
      </c>
      <c r="J70" s="75" t="str">
        <f t="shared" si="6"/>
        <v>июл</v>
      </c>
      <c r="K70" s="75">
        <f t="shared" si="7"/>
        <v>7</v>
      </c>
      <c r="L70" s="113">
        <f t="shared" si="8"/>
        <v>21384</v>
      </c>
      <c r="M70" s="108"/>
    </row>
    <row r="71" spans="2:13" x14ac:dyDescent="0.2">
      <c r="B71" s="81">
        <v>1379</v>
      </c>
      <c r="C71" s="81" t="s">
        <v>342</v>
      </c>
      <c r="D71" s="112">
        <f t="shared" si="0"/>
        <v>2</v>
      </c>
      <c r="E71" s="112">
        <f t="shared" si="1"/>
        <v>7</v>
      </c>
      <c r="F71" s="112" t="str">
        <f t="shared" si="2"/>
        <v>7</v>
      </c>
      <c r="G71" s="112" t="str">
        <f t="shared" si="3"/>
        <v>июля</v>
      </c>
      <c r="H71" s="112">
        <f t="shared" si="4"/>
        <v>11</v>
      </c>
      <c r="I71" s="75" t="str">
        <f t="shared" si="5"/>
        <v>1959</v>
      </c>
      <c r="J71" s="75" t="str">
        <f t="shared" si="6"/>
        <v>июл</v>
      </c>
      <c r="K71" s="75">
        <f t="shared" si="7"/>
        <v>7</v>
      </c>
      <c r="L71" s="113">
        <f t="shared" si="8"/>
        <v>21738</v>
      </c>
      <c r="M71" s="108"/>
    </row>
    <row r="72" spans="2:13" x14ac:dyDescent="0.2">
      <c r="B72" s="81">
        <v>1380</v>
      </c>
      <c r="C72" s="81" t="s">
        <v>343</v>
      </c>
      <c r="D72" s="112">
        <f t="shared" si="0"/>
        <v>3</v>
      </c>
      <c r="E72" s="112">
        <f t="shared" si="1"/>
        <v>8</v>
      </c>
      <c r="F72" s="112" t="str">
        <f t="shared" si="2"/>
        <v>25</v>
      </c>
      <c r="G72" s="112" t="str">
        <f t="shared" si="3"/>
        <v>июня</v>
      </c>
      <c r="H72" s="112">
        <f t="shared" si="4"/>
        <v>12</v>
      </c>
      <c r="I72" s="75" t="str">
        <f t="shared" si="5"/>
        <v>1960</v>
      </c>
      <c r="J72" s="75" t="str">
        <f t="shared" si="6"/>
        <v>июн</v>
      </c>
      <c r="K72" s="75">
        <f t="shared" si="7"/>
        <v>6</v>
      </c>
      <c r="L72" s="113">
        <f t="shared" si="8"/>
        <v>22092</v>
      </c>
      <c r="M72" s="108"/>
    </row>
    <row r="73" spans="2:13" x14ac:dyDescent="0.2">
      <c r="B73" s="81">
        <v>1381</v>
      </c>
      <c r="C73" s="81" t="s">
        <v>344</v>
      </c>
      <c r="D73" s="112">
        <f t="shared" si="0"/>
        <v>3</v>
      </c>
      <c r="E73" s="112">
        <f t="shared" si="1"/>
        <v>8</v>
      </c>
      <c r="F73" s="112" t="str">
        <f t="shared" si="2"/>
        <v>14</v>
      </c>
      <c r="G73" s="112" t="str">
        <f t="shared" si="3"/>
        <v>июня</v>
      </c>
      <c r="H73" s="112">
        <f t="shared" si="4"/>
        <v>12</v>
      </c>
      <c r="I73" s="75" t="str">
        <f t="shared" si="5"/>
        <v>1961</v>
      </c>
      <c r="J73" s="75" t="str">
        <f t="shared" si="6"/>
        <v>июн</v>
      </c>
      <c r="K73" s="75">
        <f t="shared" si="7"/>
        <v>6</v>
      </c>
      <c r="L73" s="113">
        <f t="shared" si="8"/>
        <v>22446</v>
      </c>
      <c r="M73" s="108"/>
    </row>
    <row r="74" spans="2:13" x14ac:dyDescent="0.2">
      <c r="B74" s="81">
        <v>1382</v>
      </c>
      <c r="C74" s="81" t="s">
        <v>345</v>
      </c>
      <c r="D74" s="112">
        <f t="shared" si="0"/>
        <v>2</v>
      </c>
      <c r="E74" s="112">
        <f t="shared" si="1"/>
        <v>7</v>
      </c>
      <c r="F74" s="112" t="str">
        <f t="shared" si="2"/>
        <v>4</v>
      </c>
      <c r="G74" s="112" t="str">
        <f t="shared" si="3"/>
        <v>июня</v>
      </c>
      <c r="H74" s="112">
        <f t="shared" si="4"/>
        <v>11</v>
      </c>
      <c r="I74" s="75" t="str">
        <f t="shared" si="5"/>
        <v>1962</v>
      </c>
      <c r="J74" s="75" t="str">
        <f t="shared" si="6"/>
        <v>июн</v>
      </c>
      <c r="K74" s="75">
        <f t="shared" si="7"/>
        <v>6</v>
      </c>
      <c r="L74" s="113">
        <f t="shared" si="8"/>
        <v>22801</v>
      </c>
      <c r="M74" s="108"/>
    </row>
    <row r="75" spans="2:13" x14ac:dyDescent="0.2">
      <c r="B75" s="81">
        <v>1383</v>
      </c>
      <c r="C75" s="81" t="s">
        <v>346</v>
      </c>
      <c r="D75" s="112">
        <f t="shared" ref="D75:D125" si="10">FIND(" ",C75,1)</f>
        <v>3</v>
      </c>
      <c r="E75" s="112">
        <f t="shared" ref="E75:E125" si="11">FIND(" ",C75,D75+1)</f>
        <v>7</v>
      </c>
      <c r="F75" s="112" t="str">
        <f t="shared" ref="F75:F125" si="12">LEFT(C75,D75-1)</f>
        <v>25</v>
      </c>
      <c r="G75" s="112" t="str">
        <f t="shared" ref="G75:G125" si="13">MID(C75,D75+1,E75-1-D75)</f>
        <v>мая</v>
      </c>
      <c r="H75" s="112">
        <f t="shared" ref="H75:H125" si="14">LEN(C75)</f>
        <v>11</v>
      </c>
      <c r="I75" s="75" t="str">
        <f t="shared" ref="I75:I125" si="15">RIGHT(C75,H75-E75)</f>
        <v>1963</v>
      </c>
      <c r="J75" s="75" t="str">
        <f t="shared" ref="J75:J125" si="16">LEFT(G75,3)</f>
        <v>мая</v>
      </c>
      <c r="K75" s="75">
        <f t="shared" ref="K75:K125" si="17">IF(LEFT(G75,3)="мая",5)+IF(LEFT(G75,3)="янв",1)+IF(LEFT(G75,3)="фев",2)+IF(LEFT(G75,3)="мар",3)+IF(LEFT(G75,3)="апр",4)+IF(LEFT(G75,3)="июн",6)+IF(LEFT(G75,3)="июл",7)+IF(LEFT(G75,3)="авг",8)+IF(LEFT(G75,3)="сент",9)+IF(LEFT(G75,3)="окт",10)+IF(LEFT(G75,3)="ноя",11)+IF(LEFT(G75,3)="дек",12)</f>
        <v>5</v>
      </c>
      <c r="L75" s="113">
        <f t="shared" ref="L75:L125" si="18">DATE(I75,K75,F75)</f>
        <v>23156</v>
      </c>
      <c r="M75" s="108"/>
    </row>
    <row r="76" spans="2:13" x14ac:dyDescent="0.2">
      <c r="B76" s="81">
        <v>1384</v>
      </c>
      <c r="C76" s="81" t="s">
        <v>347</v>
      </c>
      <c r="D76" s="112">
        <f t="shared" si="10"/>
        <v>3</v>
      </c>
      <c r="E76" s="112">
        <f t="shared" si="11"/>
        <v>7</v>
      </c>
      <c r="F76" s="112" t="str">
        <f t="shared" si="12"/>
        <v>13</v>
      </c>
      <c r="G76" s="112" t="str">
        <f t="shared" si="13"/>
        <v>мая</v>
      </c>
      <c r="H76" s="112">
        <f t="shared" si="14"/>
        <v>11</v>
      </c>
      <c r="I76" s="75" t="str">
        <f t="shared" si="15"/>
        <v>1964</v>
      </c>
      <c r="J76" s="75" t="str">
        <f t="shared" si="16"/>
        <v>мая</v>
      </c>
      <c r="K76" s="75">
        <f t="shared" si="17"/>
        <v>5</v>
      </c>
      <c r="L76" s="113">
        <f t="shared" si="18"/>
        <v>23510</v>
      </c>
      <c r="M76" s="108"/>
    </row>
    <row r="77" spans="2:13" x14ac:dyDescent="0.2">
      <c r="B77" s="81">
        <v>1385</v>
      </c>
      <c r="C77" s="81" t="s">
        <v>348</v>
      </c>
      <c r="D77" s="112">
        <f t="shared" si="10"/>
        <v>2</v>
      </c>
      <c r="E77" s="112">
        <f t="shared" si="11"/>
        <v>6</v>
      </c>
      <c r="F77" s="112" t="str">
        <f t="shared" si="12"/>
        <v>2</v>
      </c>
      <c r="G77" s="112" t="str">
        <f t="shared" si="13"/>
        <v>мая</v>
      </c>
      <c r="H77" s="112">
        <f t="shared" si="14"/>
        <v>10</v>
      </c>
      <c r="I77" s="75" t="str">
        <f t="shared" si="15"/>
        <v>1965</v>
      </c>
      <c r="J77" s="75" t="str">
        <f t="shared" si="16"/>
        <v>мая</v>
      </c>
      <c r="K77" s="75">
        <f t="shared" si="17"/>
        <v>5</v>
      </c>
      <c r="L77" s="113">
        <f t="shared" si="18"/>
        <v>23864</v>
      </c>
      <c r="M77" s="108"/>
    </row>
    <row r="78" spans="2:13" x14ac:dyDescent="0.2">
      <c r="B78" s="81">
        <v>1390</v>
      </c>
      <c r="C78" s="81" t="s">
        <v>349</v>
      </c>
      <c r="D78" s="112">
        <f t="shared" si="10"/>
        <v>2</v>
      </c>
      <c r="E78" s="112">
        <f t="shared" si="11"/>
        <v>8</v>
      </c>
      <c r="F78" s="112" t="str">
        <f t="shared" si="12"/>
        <v>9</v>
      </c>
      <c r="G78" s="112" t="str">
        <f t="shared" si="13"/>
        <v>марта</v>
      </c>
      <c r="H78" s="112">
        <f t="shared" si="14"/>
        <v>12</v>
      </c>
      <c r="I78" s="75" t="str">
        <f t="shared" si="15"/>
        <v>1970</v>
      </c>
      <c r="J78" s="75" t="str">
        <f t="shared" si="16"/>
        <v>мар</v>
      </c>
      <c r="K78" s="75">
        <f t="shared" si="17"/>
        <v>3</v>
      </c>
      <c r="L78" s="113">
        <f t="shared" si="18"/>
        <v>25636</v>
      </c>
      <c r="M78" s="108"/>
    </row>
    <row r="79" spans="2:13" x14ac:dyDescent="0.2">
      <c r="B79" s="81">
        <v>1391</v>
      </c>
      <c r="C79" s="81" t="s">
        <v>350</v>
      </c>
      <c r="D79" s="112">
        <f t="shared" si="10"/>
        <v>3</v>
      </c>
      <c r="E79" s="112">
        <f t="shared" si="11"/>
        <v>11</v>
      </c>
      <c r="F79" s="112" t="str">
        <f t="shared" si="12"/>
        <v>27</v>
      </c>
      <c r="G79" s="112" t="str">
        <f t="shared" si="13"/>
        <v>февраля</v>
      </c>
      <c r="H79" s="112">
        <f t="shared" si="14"/>
        <v>15</v>
      </c>
      <c r="I79" s="75" t="str">
        <f t="shared" si="15"/>
        <v>1971</v>
      </c>
      <c r="J79" s="75" t="str">
        <f t="shared" si="16"/>
        <v>фев</v>
      </c>
      <c r="K79" s="75">
        <f t="shared" si="17"/>
        <v>2</v>
      </c>
      <c r="L79" s="113">
        <f t="shared" si="18"/>
        <v>25991</v>
      </c>
      <c r="M79" s="108"/>
    </row>
    <row r="80" spans="2:13" x14ac:dyDescent="0.2">
      <c r="B80" s="81">
        <v>1392</v>
      </c>
      <c r="C80" s="81" t="s">
        <v>351</v>
      </c>
      <c r="D80" s="112">
        <f t="shared" si="10"/>
        <v>3</v>
      </c>
      <c r="E80" s="112">
        <f t="shared" si="11"/>
        <v>11</v>
      </c>
      <c r="F80" s="112" t="str">
        <f t="shared" si="12"/>
        <v>16</v>
      </c>
      <c r="G80" s="112" t="str">
        <f t="shared" si="13"/>
        <v>февраля</v>
      </c>
      <c r="H80" s="112">
        <f t="shared" si="14"/>
        <v>15</v>
      </c>
      <c r="I80" s="75" t="str">
        <f t="shared" si="15"/>
        <v>1972</v>
      </c>
      <c r="J80" s="75" t="str">
        <f t="shared" si="16"/>
        <v>фев</v>
      </c>
      <c r="K80" s="75">
        <f t="shared" si="17"/>
        <v>2</v>
      </c>
      <c r="L80" s="113">
        <f t="shared" si="18"/>
        <v>26345</v>
      </c>
      <c r="M80" s="108"/>
    </row>
    <row r="81" spans="2:13" x14ac:dyDescent="0.2">
      <c r="B81" s="81">
        <v>1393</v>
      </c>
      <c r="C81" s="81" t="s">
        <v>352</v>
      </c>
      <c r="D81" s="112">
        <f t="shared" si="10"/>
        <v>2</v>
      </c>
      <c r="E81" s="112">
        <f t="shared" si="11"/>
        <v>10</v>
      </c>
      <c r="F81" s="112" t="str">
        <f t="shared" si="12"/>
        <v>4</v>
      </c>
      <c r="G81" s="112" t="str">
        <f t="shared" si="13"/>
        <v>февраля</v>
      </c>
      <c r="H81" s="112">
        <f t="shared" si="14"/>
        <v>14</v>
      </c>
      <c r="I81" s="75" t="str">
        <f t="shared" si="15"/>
        <v>1973</v>
      </c>
      <c r="J81" s="75" t="str">
        <f t="shared" si="16"/>
        <v>фев</v>
      </c>
      <c r="K81" s="75">
        <f t="shared" si="17"/>
        <v>2</v>
      </c>
      <c r="L81" s="113">
        <f t="shared" si="18"/>
        <v>26699</v>
      </c>
      <c r="M81" s="108"/>
    </row>
    <row r="82" spans="2:13" x14ac:dyDescent="0.2">
      <c r="B82" s="81">
        <v>1394</v>
      </c>
      <c r="C82" s="81" t="s">
        <v>353</v>
      </c>
      <c r="D82" s="112">
        <f t="shared" si="10"/>
        <v>3</v>
      </c>
      <c r="E82" s="112">
        <f t="shared" si="11"/>
        <v>10</v>
      </c>
      <c r="F82" s="112" t="str">
        <f t="shared" si="12"/>
        <v>25</v>
      </c>
      <c r="G82" s="112" t="str">
        <f t="shared" si="13"/>
        <v>января</v>
      </c>
      <c r="H82" s="112">
        <f t="shared" si="14"/>
        <v>14</v>
      </c>
      <c r="I82" s="75" t="str">
        <f t="shared" si="15"/>
        <v>1974</v>
      </c>
      <c r="J82" s="75" t="str">
        <f t="shared" si="16"/>
        <v>янв</v>
      </c>
      <c r="K82" s="75">
        <f t="shared" si="17"/>
        <v>1</v>
      </c>
      <c r="L82" s="113">
        <f t="shared" si="18"/>
        <v>27054</v>
      </c>
      <c r="M82" s="108"/>
    </row>
    <row r="83" spans="2:13" x14ac:dyDescent="0.2">
      <c r="B83" s="81">
        <v>1395</v>
      </c>
      <c r="C83" s="81" t="s">
        <v>354</v>
      </c>
      <c r="D83" s="112">
        <f t="shared" si="10"/>
        <v>3</v>
      </c>
      <c r="E83" s="112">
        <f t="shared" si="11"/>
        <v>10</v>
      </c>
      <c r="F83" s="112" t="str">
        <f t="shared" si="12"/>
        <v>14</v>
      </c>
      <c r="G83" s="112" t="str">
        <f t="shared" si="13"/>
        <v>января</v>
      </c>
      <c r="H83" s="112">
        <f t="shared" si="14"/>
        <v>14</v>
      </c>
      <c r="I83" s="75" t="str">
        <f t="shared" si="15"/>
        <v>1975</v>
      </c>
      <c r="J83" s="75" t="str">
        <f t="shared" si="16"/>
        <v>янв</v>
      </c>
      <c r="K83" s="75">
        <f t="shared" si="17"/>
        <v>1</v>
      </c>
      <c r="L83" s="113">
        <f t="shared" si="18"/>
        <v>27408</v>
      </c>
      <c r="M83" s="108"/>
    </row>
    <row r="84" spans="2:13" x14ac:dyDescent="0.2">
      <c r="B84" s="81">
        <v>1396</v>
      </c>
      <c r="C84" s="81" t="s">
        <v>355</v>
      </c>
      <c r="D84" s="112">
        <f t="shared" si="10"/>
        <v>2</v>
      </c>
      <c r="E84" s="112">
        <f t="shared" si="11"/>
        <v>9</v>
      </c>
      <c r="F84" s="112" t="str">
        <f t="shared" si="12"/>
        <v>3</v>
      </c>
      <c r="G84" s="112" t="str">
        <f t="shared" si="13"/>
        <v>января</v>
      </c>
      <c r="H84" s="112">
        <f t="shared" si="14"/>
        <v>13</v>
      </c>
      <c r="I84" s="75" t="str">
        <f t="shared" si="15"/>
        <v>1976</v>
      </c>
      <c r="J84" s="75" t="str">
        <f t="shared" si="16"/>
        <v>янв</v>
      </c>
      <c r="K84" s="75">
        <f t="shared" si="17"/>
        <v>1</v>
      </c>
      <c r="L84" s="113">
        <f t="shared" si="18"/>
        <v>27762</v>
      </c>
      <c r="M84" s="108"/>
    </row>
    <row r="85" spans="2:13" x14ac:dyDescent="0.2">
      <c r="B85" s="81">
        <v>1397</v>
      </c>
      <c r="C85" s="81" t="s">
        <v>356</v>
      </c>
      <c r="D85" s="112">
        <f t="shared" si="10"/>
        <v>3</v>
      </c>
      <c r="E85" s="112">
        <f t="shared" si="11"/>
        <v>11</v>
      </c>
      <c r="F85" s="112" t="str">
        <f t="shared" si="12"/>
        <v>23</v>
      </c>
      <c r="G85" s="112" t="str">
        <f t="shared" si="13"/>
        <v>декабря</v>
      </c>
      <c r="H85" s="112">
        <f t="shared" si="14"/>
        <v>15</v>
      </c>
      <c r="I85" s="75" t="str">
        <f t="shared" si="15"/>
        <v>1976</v>
      </c>
      <c r="J85" s="75" t="str">
        <f t="shared" si="16"/>
        <v>дек</v>
      </c>
      <c r="K85" s="75">
        <f t="shared" si="17"/>
        <v>12</v>
      </c>
      <c r="L85" s="113">
        <f t="shared" si="18"/>
        <v>28117</v>
      </c>
      <c r="M85" s="108"/>
    </row>
    <row r="86" spans="2:13" x14ac:dyDescent="0.2">
      <c r="B86" s="81">
        <v>1398</v>
      </c>
      <c r="C86" s="81" t="s">
        <v>357</v>
      </c>
      <c r="D86" s="112">
        <f t="shared" si="10"/>
        <v>3</v>
      </c>
      <c r="E86" s="112">
        <f t="shared" si="11"/>
        <v>11</v>
      </c>
      <c r="F86" s="112" t="str">
        <f t="shared" si="12"/>
        <v>12</v>
      </c>
      <c r="G86" s="112" t="str">
        <f t="shared" si="13"/>
        <v>декабря</v>
      </c>
      <c r="H86" s="112">
        <f t="shared" si="14"/>
        <v>15</v>
      </c>
      <c r="I86" s="75" t="str">
        <f t="shared" si="15"/>
        <v>1977</v>
      </c>
      <c r="J86" s="75" t="str">
        <f t="shared" si="16"/>
        <v>дек</v>
      </c>
      <c r="K86" s="75">
        <f t="shared" si="17"/>
        <v>12</v>
      </c>
      <c r="L86" s="113">
        <f t="shared" si="18"/>
        <v>28471</v>
      </c>
      <c r="M86" s="108"/>
    </row>
    <row r="87" spans="2:13" x14ac:dyDescent="0.2">
      <c r="B87" s="81">
        <v>1399</v>
      </c>
      <c r="C87" s="81" t="s">
        <v>358</v>
      </c>
      <c r="D87" s="112">
        <f t="shared" si="10"/>
        <v>2</v>
      </c>
      <c r="E87" s="112">
        <f t="shared" si="11"/>
        <v>10</v>
      </c>
      <c r="F87" s="112" t="str">
        <f t="shared" si="12"/>
        <v>2</v>
      </c>
      <c r="G87" s="112" t="str">
        <f t="shared" si="13"/>
        <v>декабря</v>
      </c>
      <c r="H87" s="112">
        <f t="shared" si="14"/>
        <v>14</v>
      </c>
      <c r="I87" s="75" t="str">
        <f t="shared" si="15"/>
        <v>1978</v>
      </c>
      <c r="J87" s="75" t="str">
        <f t="shared" si="16"/>
        <v>дек</v>
      </c>
      <c r="K87" s="75">
        <f t="shared" si="17"/>
        <v>12</v>
      </c>
      <c r="L87" s="113">
        <f t="shared" si="18"/>
        <v>28826</v>
      </c>
      <c r="M87" s="108"/>
    </row>
    <row r="88" spans="2:13" x14ac:dyDescent="0.2">
      <c r="B88" s="81">
        <v>1400</v>
      </c>
      <c r="C88" s="81" t="s">
        <v>359</v>
      </c>
      <c r="D88" s="112">
        <f t="shared" si="10"/>
        <v>3</v>
      </c>
      <c r="E88" s="112">
        <f t="shared" si="11"/>
        <v>10</v>
      </c>
      <c r="F88" s="112" t="str">
        <f t="shared" si="12"/>
        <v>21</v>
      </c>
      <c r="G88" s="112" t="str">
        <f t="shared" si="13"/>
        <v>ноября</v>
      </c>
      <c r="H88" s="112">
        <f t="shared" si="14"/>
        <v>14</v>
      </c>
      <c r="I88" s="75" t="str">
        <f t="shared" si="15"/>
        <v>1979</v>
      </c>
      <c r="J88" s="75" t="str">
        <f t="shared" si="16"/>
        <v>ноя</v>
      </c>
      <c r="K88" s="75">
        <f t="shared" si="17"/>
        <v>11</v>
      </c>
      <c r="L88" s="113">
        <f t="shared" si="18"/>
        <v>29180</v>
      </c>
      <c r="M88" s="108"/>
    </row>
    <row r="89" spans="2:13" x14ac:dyDescent="0.2">
      <c r="B89" s="81">
        <v>1401</v>
      </c>
      <c r="C89" s="81" t="s">
        <v>360</v>
      </c>
      <c r="D89" s="112">
        <f t="shared" si="10"/>
        <v>2</v>
      </c>
      <c r="E89" s="112">
        <f t="shared" si="11"/>
        <v>9</v>
      </c>
      <c r="F89" s="112" t="str">
        <f t="shared" si="12"/>
        <v>9</v>
      </c>
      <c r="G89" s="112" t="str">
        <f t="shared" si="13"/>
        <v>ноября</v>
      </c>
      <c r="H89" s="112">
        <f t="shared" si="14"/>
        <v>13</v>
      </c>
      <c r="I89" s="75" t="str">
        <f t="shared" si="15"/>
        <v>1980</v>
      </c>
      <c r="J89" s="75" t="str">
        <f t="shared" si="16"/>
        <v>ноя</v>
      </c>
      <c r="K89" s="75">
        <f t="shared" si="17"/>
        <v>11</v>
      </c>
      <c r="L89" s="113">
        <f t="shared" si="18"/>
        <v>29534</v>
      </c>
      <c r="M89" s="108"/>
    </row>
    <row r="90" spans="2:13" x14ac:dyDescent="0.2">
      <c r="B90" s="81">
        <v>1402</v>
      </c>
      <c r="C90" s="81" t="s">
        <v>361</v>
      </c>
      <c r="D90" s="112">
        <f t="shared" si="10"/>
        <v>3</v>
      </c>
      <c r="E90" s="112">
        <f t="shared" si="11"/>
        <v>11</v>
      </c>
      <c r="F90" s="112" t="str">
        <f t="shared" si="12"/>
        <v>30</v>
      </c>
      <c r="G90" s="112" t="str">
        <f t="shared" si="13"/>
        <v>октября</v>
      </c>
      <c r="H90" s="112">
        <f t="shared" si="14"/>
        <v>15</v>
      </c>
      <c r="I90" s="75" t="str">
        <f t="shared" si="15"/>
        <v>1981</v>
      </c>
      <c r="J90" s="75" t="str">
        <f t="shared" si="16"/>
        <v>окт</v>
      </c>
      <c r="K90" s="75">
        <f t="shared" si="17"/>
        <v>10</v>
      </c>
      <c r="L90" s="113">
        <f t="shared" si="18"/>
        <v>29889</v>
      </c>
      <c r="M90" s="108"/>
    </row>
    <row r="91" spans="2:13" x14ac:dyDescent="0.2">
      <c r="B91" s="81">
        <v>1403</v>
      </c>
      <c r="C91" s="81" t="s">
        <v>362</v>
      </c>
      <c r="D91" s="112">
        <f t="shared" si="10"/>
        <v>3</v>
      </c>
      <c r="E91" s="112">
        <f t="shared" si="11"/>
        <v>11</v>
      </c>
      <c r="F91" s="112" t="str">
        <f t="shared" si="12"/>
        <v>19</v>
      </c>
      <c r="G91" s="112" t="str">
        <f t="shared" si="13"/>
        <v>октября</v>
      </c>
      <c r="H91" s="112">
        <f t="shared" si="14"/>
        <v>15</v>
      </c>
      <c r="I91" s="75" t="str">
        <f t="shared" si="15"/>
        <v>1982</v>
      </c>
      <c r="J91" s="75" t="str">
        <f t="shared" si="16"/>
        <v>окт</v>
      </c>
      <c r="K91" s="75">
        <f t="shared" si="17"/>
        <v>10</v>
      </c>
      <c r="L91" s="113">
        <f t="shared" si="18"/>
        <v>30243</v>
      </c>
      <c r="M91" s="108"/>
    </row>
    <row r="92" spans="2:13" x14ac:dyDescent="0.2">
      <c r="B92" s="81">
        <v>1404</v>
      </c>
      <c r="C92" s="81" t="s">
        <v>363</v>
      </c>
      <c r="D92" s="112">
        <f t="shared" si="10"/>
        <v>2</v>
      </c>
      <c r="E92" s="112">
        <f t="shared" si="11"/>
        <v>10</v>
      </c>
      <c r="F92" s="112" t="str">
        <f t="shared" si="12"/>
        <v>8</v>
      </c>
      <c r="G92" s="112" t="str">
        <f t="shared" si="13"/>
        <v>октября</v>
      </c>
      <c r="H92" s="112">
        <f t="shared" si="14"/>
        <v>14</v>
      </c>
      <c r="I92" s="75" t="str">
        <f t="shared" si="15"/>
        <v>1983</v>
      </c>
      <c r="J92" s="75" t="str">
        <f t="shared" si="16"/>
        <v>окт</v>
      </c>
      <c r="K92" s="75">
        <f t="shared" si="17"/>
        <v>10</v>
      </c>
      <c r="L92" s="113">
        <f t="shared" si="18"/>
        <v>30597</v>
      </c>
      <c r="M92" s="108"/>
    </row>
    <row r="93" spans="2:13" x14ac:dyDescent="0.2">
      <c r="B93" s="81">
        <v>1405</v>
      </c>
      <c r="C93" s="81" t="s">
        <v>364</v>
      </c>
      <c r="D93" s="112">
        <f t="shared" si="10"/>
        <v>3</v>
      </c>
      <c r="E93" s="112">
        <f t="shared" si="11"/>
        <v>12</v>
      </c>
      <c r="F93" s="112" t="str">
        <f t="shared" si="12"/>
        <v>27</v>
      </c>
      <c r="G93" s="112" t="str">
        <f t="shared" si="13"/>
        <v>сентября</v>
      </c>
      <c r="H93" s="112">
        <f t="shared" si="14"/>
        <v>16</v>
      </c>
      <c r="I93" s="75" t="str">
        <f t="shared" si="15"/>
        <v>1984</v>
      </c>
      <c r="J93" s="75" t="str">
        <f t="shared" si="16"/>
        <v>сен</v>
      </c>
      <c r="K93" s="75">
        <f t="shared" si="17"/>
        <v>0</v>
      </c>
      <c r="L93" s="113">
        <f t="shared" si="18"/>
        <v>30677</v>
      </c>
      <c r="M93" s="108"/>
    </row>
    <row r="94" spans="2:13" x14ac:dyDescent="0.2">
      <c r="B94" s="81">
        <v>1406</v>
      </c>
      <c r="C94" s="81" t="s">
        <v>365</v>
      </c>
      <c r="D94" s="112">
        <f t="shared" si="10"/>
        <v>3</v>
      </c>
      <c r="E94" s="112">
        <f t="shared" si="11"/>
        <v>12</v>
      </c>
      <c r="F94" s="112" t="str">
        <f t="shared" si="12"/>
        <v>16</v>
      </c>
      <c r="G94" s="112" t="str">
        <f t="shared" si="13"/>
        <v>сентября</v>
      </c>
      <c r="H94" s="112">
        <f t="shared" si="14"/>
        <v>16</v>
      </c>
      <c r="I94" s="75" t="str">
        <f t="shared" si="15"/>
        <v>1985</v>
      </c>
      <c r="J94" s="75" t="str">
        <f t="shared" si="16"/>
        <v>сен</v>
      </c>
      <c r="K94" s="75">
        <f t="shared" si="17"/>
        <v>0</v>
      </c>
      <c r="L94" s="113">
        <f t="shared" si="18"/>
        <v>31032</v>
      </c>
      <c r="M94" s="108"/>
    </row>
    <row r="95" spans="2:13" x14ac:dyDescent="0.2">
      <c r="B95" s="81">
        <v>1407</v>
      </c>
      <c r="C95" s="81" t="s">
        <v>366</v>
      </c>
      <c r="D95" s="112">
        <f t="shared" si="10"/>
        <v>2</v>
      </c>
      <c r="E95" s="112">
        <f t="shared" si="11"/>
        <v>11</v>
      </c>
      <c r="F95" s="112" t="str">
        <f t="shared" si="12"/>
        <v>6</v>
      </c>
      <c r="G95" s="112" t="str">
        <f t="shared" si="13"/>
        <v>сентября</v>
      </c>
      <c r="H95" s="112">
        <f t="shared" si="14"/>
        <v>15</v>
      </c>
      <c r="I95" s="75" t="str">
        <f t="shared" si="15"/>
        <v>1986</v>
      </c>
      <c r="J95" s="75" t="str">
        <f t="shared" si="16"/>
        <v>сен</v>
      </c>
      <c r="K95" s="75">
        <f t="shared" si="17"/>
        <v>0</v>
      </c>
      <c r="L95" s="113">
        <f t="shared" si="18"/>
        <v>31387</v>
      </c>
      <c r="M95" s="108"/>
    </row>
    <row r="96" spans="2:13" x14ac:dyDescent="0.2">
      <c r="B96" s="81">
        <v>1408</v>
      </c>
      <c r="C96" s="81" t="s">
        <v>367</v>
      </c>
      <c r="D96" s="112">
        <f t="shared" si="10"/>
        <v>3</v>
      </c>
      <c r="E96" s="112">
        <f t="shared" si="11"/>
        <v>11</v>
      </c>
      <c r="F96" s="112" t="str">
        <f t="shared" si="12"/>
        <v>26</v>
      </c>
      <c r="G96" s="112" t="str">
        <f t="shared" si="13"/>
        <v>августа</v>
      </c>
      <c r="H96" s="112">
        <f t="shared" si="14"/>
        <v>15</v>
      </c>
      <c r="I96" s="75" t="str">
        <f t="shared" si="15"/>
        <v>1987</v>
      </c>
      <c r="J96" s="75" t="str">
        <f t="shared" si="16"/>
        <v>авг</v>
      </c>
      <c r="K96" s="75">
        <f t="shared" si="17"/>
        <v>8</v>
      </c>
      <c r="L96" s="113">
        <f t="shared" si="18"/>
        <v>32015</v>
      </c>
      <c r="M96" s="108"/>
    </row>
    <row r="97" spans="2:13" x14ac:dyDescent="0.2">
      <c r="B97" s="81">
        <v>1409</v>
      </c>
      <c r="C97" s="81" t="s">
        <v>368</v>
      </c>
      <c r="D97" s="112">
        <f t="shared" si="10"/>
        <v>3</v>
      </c>
      <c r="E97" s="112">
        <f t="shared" si="11"/>
        <v>11</v>
      </c>
      <c r="F97" s="112" t="str">
        <f t="shared" si="12"/>
        <v>14</v>
      </c>
      <c r="G97" s="112" t="str">
        <f t="shared" si="13"/>
        <v>августа</v>
      </c>
      <c r="H97" s="112">
        <f t="shared" si="14"/>
        <v>15</v>
      </c>
      <c r="I97" s="75" t="str">
        <f t="shared" si="15"/>
        <v>1988</v>
      </c>
      <c r="J97" s="75" t="str">
        <f t="shared" si="16"/>
        <v>авг</v>
      </c>
      <c r="K97" s="75">
        <f t="shared" si="17"/>
        <v>8</v>
      </c>
      <c r="L97" s="113">
        <f t="shared" si="18"/>
        <v>32369</v>
      </c>
      <c r="M97" s="108"/>
    </row>
    <row r="98" spans="2:13" x14ac:dyDescent="0.2">
      <c r="B98" s="81">
        <v>1410</v>
      </c>
      <c r="C98" s="81" t="s">
        <v>369</v>
      </c>
      <c r="D98" s="112">
        <f t="shared" si="10"/>
        <v>2</v>
      </c>
      <c r="E98" s="112">
        <f t="shared" si="11"/>
        <v>10</v>
      </c>
      <c r="F98" s="112" t="str">
        <f t="shared" si="12"/>
        <v>3</v>
      </c>
      <c r="G98" s="112" t="str">
        <f t="shared" si="13"/>
        <v>августа</v>
      </c>
      <c r="H98" s="112">
        <f t="shared" si="14"/>
        <v>14</v>
      </c>
      <c r="I98" s="75" t="str">
        <f t="shared" si="15"/>
        <v>1989</v>
      </c>
      <c r="J98" s="75" t="str">
        <f t="shared" si="16"/>
        <v>авг</v>
      </c>
      <c r="K98" s="75">
        <f t="shared" si="17"/>
        <v>8</v>
      </c>
      <c r="L98" s="113">
        <f t="shared" si="18"/>
        <v>32723</v>
      </c>
      <c r="M98" s="108"/>
    </row>
    <row r="99" spans="2:13" x14ac:dyDescent="0.2">
      <c r="B99" s="81">
        <v>1411</v>
      </c>
      <c r="C99" s="81" t="s">
        <v>370</v>
      </c>
      <c r="D99" s="112">
        <f t="shared" si="10"/>
        <v>3</v>
      </c>
      <c r="E99" s="112">
        <f t="shared" si="11"/>
        <v>8</v>
      </c>
      <c r="F99" s="112" t="str">
        <f t="shared" si="12"/>
        <v>24</v>
      </c>
      <c r="G99" s="112" t="str">
        <f t="shared" si="13"/>
        <v>июля</v>
      </c>
      <c r="H99" s="112">
        <f t="shared" si="14"/>
        <v>12</v>
      </c>
      <c r="I99" s="75" t="str">
        <f t="shared" si="15"/>
        <v>1990</v>
      </c>
      <c r="J99" s="75" t="str">
        <f t="shared" si="16"/>
        <v>июл</v>
      </c>
      <c r="K99" s="75">
        <f t="shared" si="17"/>
        <v>7</v>
      </c>
      <c r="L99" s="113">
        <f t="shared" si="18"/>
        <v>33078</v>
      </c>
      <c r="M99" s="108"/>
    </row>
    <row r="100" spans="2:13" x14ac:dyDescent="0.2">
      <c r="B100" s="81">
        <v>1412</v>
      </c>
      <c r="C100" s="81" t="s">
        <v>371</v>
      </c>
      <c r="D100" s="112">
        <f t="shared" si="10"/>
        <v>3</v>
      </c>
      <c r="E100" s="112">
        <f t="shared" si="11"/>
        <v>8</v>
      </c>
      <c r="F100" s="112" t="str">
        <f t="shared" si="12"/>
        <v>13</v>
      </c>
      <c r="G100" s="112" t="str">
        <f t="shared" si="13"/>
        <v>июля</v>
      </c>
      <c r="H100" s="112">
        <f t="shared" si="14"/>
        <v>12</v>
      </c>
      <c r="I100" s="75" t="str">
        <f t="shared" si="15"/>
        <v>1991</v>
      </c>
      <c r="J100" s="75" t="str">
        <f t="shared" si="16"/>
        <v>июл</v>
      </c>
      <c r="K100" s="75">
        <f t="shared" si="17"/>
        <v>7</v>
      </c>
      <c r="L100" s="113">
        <f t="shared" si="18"/>
        <v>33432</v>
      </c>
      <c r="M100" s="108"/>
    </row>
    <row r="101" spans="2:13" x14ac:dyDescent="0.2">
      <c r="B101" s="81">
        <v>1413</v>
      </c>
      <c r="C101" s="81" t="s">
        <v>372</v>
      </c>
      <c r="D101" s="112">
        <f t="shared" si="10"/>
        <v>2</v>
      </c>
      <c r="E101" s="112">
        <f t="shared" si="11"/>
        <v>7</v>
      </c>
      <c r="F101" s="112" t="str">
        <f t="shared" si="12"/>
        <v>2</v>
      </c>
      <c r="G101" s="112" t="str">
        <f t="shared" si="13"/>
        <v>июля</v>
      </c>
      <c r="H101" s="112">
        <f t="shared" si="14"/>
        <v>11</v>
      </c>
      <c r="I101" s="75" t="str">
        <f t="shared" si="15"/>
        <v>1992</v>
      </c>
      <c r="J101" s="75" t="str">
        <f t="shared" si="16"/>
        <v>июл</v>
      </c>
      <c r="K101" s="75">
        <f t="shared" si="17"/>
        <v>7</v>
      </c>
      <c r="L101" s="113">
        <f t="shared" si="18"/>
        <v>33787</v>
      </c>
      <c r="M101" s="108"/>
    </row>
    <row r="102" spans="2:13" x14ac:dyDescent="0.2">
      <c r="B102" s="81">
        <v>1414</v>
      </c>
      <c r="C102" s="81" t="s">
        <v>373</v>
      </c>
      <c r="D102" s="112">
        <f t="shared" si="10"/>
        <v>3</v>
      </c>
      <c r="E102" s="112">
        <f t="shared" si="11"/>
        <v>8</v>
      </c>
      <c r="F102" s="112" t="str">
        <f t="shared" si="12"/>
        <v>21</v>
      </c>
      <c r="G102" s="112" t="str">
        <f t="shared" si="13"/>
        <v>июня</v>
      </c>
      <c r="H102" s="112">
        <f t="shared" si="14"/>
        <v>12</v>
      </c>
      <c r="I102" s="75" t="str">
        <f t="shared" si="15"/>
        <v>1993</v>
      </c>
      <c r="J102" s="75" t="str">
        <f t="shared" si="16"/>
        <v>июн</v>
      </c>
      <c r="K102" s="75">
        <f t="shared" si="17"/>
        <v>6</v>
      </c>
      <c r="L102" s="113">
        <f t="shared" si="18"/>
        <v>34141</v>
      </c>
      <c r="M102" s="108"/>
    </row>
    <row r="103" spans="2:13" x14ac:dyDescent="0.2">
      <c r="B103" s="81">
        <v>1415</v>
      </c>
      <c r="C103" s="81" t="s">
        <v>374</v>
      </c>
      <c r="D103" s="112">
        <f t="shared" si="10"/>
        <v>3</v>
      </c>
      <c r="E103" s="112">
        <f t="shared" si="11"/>
        <v>8</v>
      </c>
      <c r="F103" s="112" t="str">
        <f t="shared" si="12"/>
        <v>10</v>
      </c>
      <c r="G103" s="112" t="str">
        <f t="shared" si="13"/>
        <v>июня</v>
      </c>
      <c r="H103" s="112">
        <f t="shared" si="14"/>
        <v>12</v>
      </c>
      <c r="I103" s="75" t="str">
        <f t="shared" si="15"/>
        <v>1994</v>
      </c>
      <c r="J103" s="75" t="str">
        <f t="shared" si="16"/>
        <v>июн</v>
      </c>
      <c r="K103" s="75">
        <f t="shared" si="17"/>
        <v>6</v>
      </c>
      <c r="L103" s="113">
        <f t="shared" si="18"/>
        <v>34495</v>
      </c>
      <c r="M103" s="108"/>
    </row>
    <row r="104" spans="2:13" x14ac:dyDescent="0.2">
      <c r="B104" s="81">
        <v>1416</v>
      </c>
      <c r="C104" s="81" t="s">
        <v>375</v>
      </c>
      <c r="D104" s="112">
        <f t="shared" si="10"/>
        <v>3</v>
      </c>
      <c r="E104" s="112">
        <f t="shared" si="11"/>
        <v>7</v>
      </c>
      <c r="F104" s="112" t="str">
        <f t="shared" si="12"/>
        <v>31</v>
      </c>
      <c r="G104" s="112" t="str">
        <f t="shared" si="13"/>
        <v>мая</v>
      </c>
      <c r="H104" s="112">
        <f t="shared" si="14"/>
        <v>11</v>
      </c>
      <c r="I104" s="75" t="str">
        <f t="shared" si="15"/>
        <v>1995</v>
      </c>
      <c r="J104" s="75" t="str">
        <f t="shared" si="16"/>
        <v>мая</v>
      </c>
      <c r="K104" s="75">
        <f t="shared" si="17"/>
        <v>5</v>
      </c>
      <c r="L104" s="113">
        <f t="shared" si="18"/>
        <v>34850</v>
      </c>
      <c r="M104" s="108"/>
    </row>
    <row r="105" spans="2:13" x14ac:dyDescent="0.2">
      <c r="B105" s="81">
        <v>1417</v>
      </c>
      <c r="C105" s="81" t="s">
        <v>376</v>
      </c>
      <c r="D105" s="112">
        <f t="shared" si="10"/>
        <v>3</v>
      </c>
      <c r="E105" s="112">
        <f t="shared" si="11"/>
        <v>7</v>
      </c>
      <c r="F105" s="112" t="str">
        <f t="shared" si="12"/>
        <v>19</v>
      </c>
      <c r="G105" s="112" t="str">
        <f t="shared" si="13"/>
        <v>мая</v>
      </c>
      <c r="H105" s="112">
        <f t="shared" si="14"/>
        <v>11</v>
      </c>
      <c r="I105" s="75" t="str">
        <f t="shared" si="15"/>
        <v>1996</v>
      </c>
      <c r="J105" s="75" t="str">
        <f t="shared" si="16"/>
        <v>мая</v>
      </c>
      <c r="K105" s="75">
        <f t="shared" si="17"/>
        <v>5</v>
      </c>
      <c r="L105" s="113">
        <f t="shared" si="18"/>
        <v>35204</v>
      </c>
      <c r="M105" s="108"/>
    </row>
    <row r="106" spans="2:13" x14ac:dyDescent="0.2">
      <c r="B106" s="81">
        <v>1418</v>
      </c>
      <c r="C106" s="81" t="s">
        <v>377</v>
      </c>
      <c r="D106" s="112">
        <f t="shared" si="10"/>
        <v>2</v>
      </c>
      <c r="E106" s="112">
        <f t="shared" si="11"/>
        <v>6</v>
      </c>
      <c r="F106" s="112" t="str">
        <f t="shared" si="12"/>
        <v>9</v>
      </c>
      <c r="G106" s="112" t="str">
        <f t="shared" si="13"/>
        <v>мая</v>
      </c>
      <c r="H106" s="112">
        <f t="shared" si="14"/>
        <v>10</v>
      </c>
      <c r="I106" s="75" t="str">
        <f t="shared" si="15"/>
        <v>1997</v>
      </c>
      <c r="J106" s="75" t="str">
        <f t="shared" si="16"/>
        <v>мая</v>
      </c>
      <c r="K106" s="75">
        <f t="shared" si="17"/>
        <v>5</v>
      </c>
      <c r="L106" s="113">
        <f t="shared" si="18"/>
        <v>35559</v>
      </c>
      <c r="M106" s="108"/>
    </row>
    <row r="107" spans="2:13" x14ac:dyDescent="0.2">
      <c r="B107" s="81">
        <v>1419</v>
      </c>
      <c r="C107" s="81" t="s">
        <v>378</v>
      </c>
      <c r="D107" s="112">
        <f t="shared" si="10"/>
        <v>3</v>
      </c>
      <c r="E107" s="112">
        <f t="shared" si="11"/>
        <v>10</v>
      </c>
      <c r="F107" s="112" t="str">
        <f t="shared" si="12"/>
        <v>28</v>
      </c>
      <c r="G107" s="112" t="str">
        <f t="shared" si="13"/>
        <v>апреля</v>
      </c>
      <c r="H107" s="112">
        <f t="shared" si="14"/>
        <v>14</v>
      </c>
      <c r="I107" s="75" t="str">
        <f t="shared" si="15"/>
        <v>1998</v>
      </c>
      <c r="J107" s="75" t="str">
        <f t="shared" si="16"/>
        <v>апр</v>
      </c>
      <c r="K107" s="75">
        <f t="shared" si="17"/>
        <v>4</v>
      </c>
      <c r="L107" s="113">
        <f t="shared" si="18"/>
        <v>35913</v>
      </c>
      <c r="M107" s="108"/>
    </row>
    <row r="108" spans="2:13" x14ac:dyDescent="0.2">
      <c r="B108" s="81">
        <v>1420</v>
      </c>
      <c r="C108" s="81" t="s">
        <v>379</v>
      </c>
      <c r="D108" s="112">
        <f t="shared" si="10"/>
        <v>3</v>
      </c>
      <c r="E108" s="112">
        <f t="shared" si="11"/>
        <v>10</v>
      </c>
      <c r="F108" s="112" t="str">
        <f t="shared" si="12"/>
        <v>17</v>
      </c>
      <c r="G108" s="112" t="str">
        <f t="shared" si="13"/>
        <v>апреля</v>
      </c>
      <c r="H108" s="112">
        <f t="shared" si="14"/>
        <v>14</v>
      </c>
      <c r="I108" s="75" t="str">
        <f t="shared" si="15"/>
        <v>1999</v>
      </c>
      <c r="J108" s="75" t="str">
        <f t="shared" si="16"/>
        <v>апр</v>
      </c>
      <c r="K108" s="75">
        <f t="shared" si="17"/>
        <v>4</v>
      </c>
      <c r="L108" s="113">
        <f t="shared" si="18"/>
        <v>36267</v>
      </c>
      <c r="M108" s="108"/>
    </row>
    <row r="109" spans="2:13" x14ac:dyDescent="0.2">
      <c r="B109" s="81">
        <v>1421</v>
      </c>
      <c r="C109" s="81" t="s">
        <v>380</v>
      </c>
      <c r="D109" s="112">
        <f t="shared" si="10"/>
        <v>2</v>
      </c>
      <c r="E109" s="112">
        <f t="shared" si="11"/>
        <v>9</v>
      </c>
      <c r="F109" s="112" t="str">
        <f t="shared" si="12"/>
        <v>6</v>
      </c>
      <c r="G109" s="112" t="str">
        <f t="shared" si="13"/>
        <v>апреля</v>
      </c>
      <c r="H109" s="112">
        <f t="shared" si="14"/>
        <v>13</v>
      </c>
      <c r="I109" s="75" t="str">
        <f t="shared" si="15"/>
        <v>2000</v>
      </c>
      <c r="J109" s="75" t="str">
        <f t="shared" si="16"/>
        <v>апр</v>
      </c>
      <c r="K109" s="75">
        <f t="shared" si="17"/>
        <v>4</v>
      </c>
      <c r="L109" s="113">
        <f t="shared" si="18"/>
        <v>36622</v>
      </c>
      <c r="M109" s="108"/>
    </row>
    <row r="110" spans="2:13" x14ac:dyDescent="0.2">
      <c r="B110" s="81">
        <v>1422</v>
      </c>
      <c r="C110" s="81" t="s">
        <v>381</v>
      </c>
      <c r="D110" s="112">
        <f t="shared" si="10"/>
        <v>3</v>
      </c>
      <c r="E110" s="112">
        <f t="shared" si="11"/>
        <v>9</v>
      </c>
      <c r="F110" s="112" t="str">
        <f t="shared" si="12"/>
        <v>26</v>
      </c>
      <c r="G110" s="112" t="str">
        <f t="shared" si="13"/>
        <v>марта</v>
      </c>
      <c r="H110" s="112">
        <f t="shared" si="14"/>
        <v>13</v>
      </c>
      <c r="I110" s="75" t="str">
        <f t="shared" si="15"/>
        <v>2001</v>
      </c>
      <c r="J110" s="75" t="str">
        <f t="shared" si="16"/>
        <v>мар</v>
      </c>
      <c r="K110" s="75">
        <f t="shared" si="17"/>
        <v>3</v>
      </c>
      <c r="L110" s="113">
        <f t="shared" si="18"/>
        <v>36976</v>
      </c>
      <c r="M110" s="108"/>
    </row>
    <row r="111" spans="2:13" x14ac:dyDescent="0.2">
      <c r="B111" s="81">
        <v>1423</v>
      </c>
      <c r="C111" s="81" t="s">
        <v>382</v>
      </c>
      <c r="D111" s="112">
        <f t="shared" si="10"/>
        <v>3</v>
      </c>
      <c r="E111" s="112">
        <f t="shared" si="11"/>
        <v>9</v>
      </c>
      <c r="F111" s="112" t="str">
        <f t="shared" si="12"/>
        <v>15</v>
      </c>
      <c r="G111" s="112" t="str">
        <f t="shared" si="13"/>
        <v>марта</v>
      </c>
      <c r="H111" s="112">
        <f t="shared" si="14"/>
        <v>13</v>
      </c>
      <c r="I111" s="75" t="str">
        <f t="shared" si="15"/>
        <v>2002</v>
      </c>
      <c r="J111" s="75" t="str">
        <f t="shared" si="16"/>
        <v>мар</v>
      </c>
      <c r="K111" s="75">
        <f t="shared" si="17"/>
        <v>3</v>
      </c>
      <c r="L111" s="113">
        <f t="shared" si="18"/>
        <v>37330</v>
      </c>
      <c r="M111" s="108"/>
    </row>
    <row r="112" spans="2:13" x14ac:dyDescent="0.2">
      <c r="B112" s="81">
        <v>1424</v>
      </c>
      <c r="C112" s="81" t="s">
        <v>383</v>
      </c>
      <c r="D112" s="112">
        <f t="shared" si="10"/>
        <v>2</v>
      </c>
      <c r="E112" s="112">
        <f t="shared" si="11"/>
        <v>8</v>
      </c>
      <c r="F112" s="112" t="str">
        <f t="shared" si="12"/>
        <v>5</v>
      </c>
      <c r="G112" s="112" t="str">
        <f t="shared" si="13"/>
        <v>марта</v>
      </c>
      <c r="H112" s="112">
        <f t="shared" si="14"/>
        <v>12</v>
      </c>
      <c r="I112" s="75" t="str">
        <f t="shared" si="15"/>
        <v>2003</v>
      </c>
      <c r="J112" s="75" t="str">
        <f t="shared" si="16"/>
        <v>мар</v>
      </c>
      <c r="K112" s="75">
        <f t="shared" si="17"/>
        <v>3</v>
      </c>
      <c r="L112" s="113">
        <f t="shared" si="18"/>
        <v>37685</v>
      </c>
      <c r="M112" s="108"/>
    </row>
    <row r="113" spans="2:13" x14ac:dyDescent="0.2">
      <c r="B113" s="81">
        <v>1425</v>
      </c>
      <c r="C113" s="81" t="s">
        <v>384</v>
      </c>
      <c r="D113" s="112">
        <f t="shared" si="10"/>
        <v>3</v>
      </c>
      <c r="E113" s="112">
        <f t="shared" si="11"/>
        <v>11</v>
      </c>
      <c r="F113" s="112" t="str">
        <f t="shared" si="12"/>
        <v>22</v>
      </c>
      <c r="G113" s="112" t="str">
        <f t="shared" si="13"/>
        <v>февраля</v>
      </c>
      <c r="H113" s="112">
        <f t="shared" si="14"/>
        <v>15</v>
      </c>
      <c r="I113" s="75" t="str">
        <f t="shared" si="15"/>
        <v>2004</v>
      </c>
      <c r="J113" s="75" t="str">
        <f t="shared" si="16"/>
        <v>фев</v>
      </c>
      <c r="K113" s="75">
        <f t="shared" si="17"/>
        <v>2</v>
      </c>
      <c r="L113" s="113">
        <f t="shared" si="18"/>
        <v>38039</v>
      </c>
      <c r="M113" s="108"/>
    </row>
    <row r="114" spans="2:13" x14ac:dyDescent="0.2">
      <c r="B114" s="81">
        <v>1426</v>
      </c>
      <c r="C114" s="81" t="s">
        <v>385</v>
      </c>
      <c r="D114" s="112">
        <f t="shared" si="10"/>
        <v>3</v>
      </c>
      <c r="E114" s="112">
        <f t="shared" si="11"/>
        <v>11</v>
      </c>
      <c r="F114" s="112" t="str">
        <f t="shared" si="12"/>
        <v>10</v>
      </c>
      <c r="G114" s="112" t="str">
        <f t="shared" si="13"/>
        <v>февраля</v>
      </c>
      <c r="H114" s="112">
        <f t="shared" si="14"/>
        <v>15</v>
      </c>
      <c r="I114" s="75" t="str">
        <f t="shared" si="15"/>
        <v>2005</v>
      </c>
      <c r="J114" s="75" t="str">
        <f t="shared" si="16"/>
        <v>фев</v>
      </c>
      <c r="K114" s="75">
        <f t="shared" si="17"/>
        <v>2</v>
      </c>
      <c r="L114" s="113">
        <f t="shared" si="18"/>
        <v>38393</v>
      </c>
      <c r="M114" s="108"/>
    </row>
    <row r="115" spans="2:13" x14ac:dyDescent="0.2">
      <c r="B115" s="81">
        <v>1427</v>
      </c>
      <c r="C115" s="81" t="s">
        <v>386</v>
      </c>
      <c r="D115" s="112">
        <f t="shared" si="10"/>
        <v>3</v>
      </c>
      <c r="E115" s="112">
        <f t="shared" si="11"/>
        <v>10</v>
      </c>
      <c r="F115" s="112" t="str">
        <f t="shared" si="12"/>
        <v>31</v>
      </c>
      <c r="G115" s="112" t="str">
        <f t="shared" si="13"/>
        <v>января</v>
      </c>
      <c r="H115" s="112">
        <f t="shared" si="14"/>
        <v>14</v>
      </c>
      <c r="I115" s="75" t="str">
        <f t="shared" si="15"/>
        <v>2006</v>
      </c>
      <c r="J115" s="75" t="str">
        <f t="shared" si="16"/>
        <v>янв</v>
      </c>
      <c r="K115" s="75">
        <f t="shared" si="17"/>
        <v>1</v>
      </c>
      <c r="L115" s="113">
        <f t="shared" si="18"/>
        <v>38748</v>
      </c>
      <c r="M115" s="108"/>
    </row>
    <row r="116" spans="2:13" x14ac:dyDescent="0.2">
      <c r="B116" s="81">
        <v>1428</v>
      </c>
      <c r="C116" s="81" t="s">
        <v>387</v>
      </c>
      <c r="D116" s="112">
        <f t="shared" si="10"/>
        <v>3</v>
      </c>
      <c r="E116" s="112">
        <f t="shared" si="11"/>
        <v>10</v>
      </c>
      <c r="F116" s="112" t="str">
        <f t="shared" si="12"/>
        <v>20</v>
      </c>
      <c r="G116" s="112" t="str">
        <f t="shared" si="13"/>
        <v>января</v>
      </c>
      <c r="H116" s="112">
        <f t="shared" si="14"/>
        <v>14</v>
      </c>
      <c r="I116" s="75" t="str">
        <f t="shared" si="15"/>
        <v>2007</v>
      </c>
      <c r="J116" s="75" t="str">
        <f t="shared" si="16"/>
        <v>янв</v>
      </c>
      <c r="K116" s="75">
        <f t="shared" si="17"/>
        <v>1</v>
      </c>
      <c r="L116" s="113">
        <f t="shared" si="18"/>
        <v>39102</v>
      </c>
      <c r="M116" s="108"/>
    </row>
    <row r="117" spans="2:13" x14ac:dyDescent="0.2">
      <c r="B117" s="81">
        <v>1429</v>
      </c>
      <c r="C117" s="81" t="s">
        <v>388</v>
      </c>
      <c r="D117" s="112">
        <f t="shared" si="10"/>
        <v>3</v>
      </c>
      <c r="E117" s="112">
        <f t="shared" si="11"/>
        <v>10</v>
      </c>
      <c r="F117" s="112" t="str">
        <f t="shared" si="12"/>
        <v>10</v>
      </c>
      <c r="G117" s="112" t="str">
        <f t="shared" si="13"/>
        <v>января</v>
      </c>
      <c r="H117" s="112">
        <f t="shared" si="14"/>
        <v>14</v>
      </c>
      <c r="I117" s="75" t="str">
        <f t="shared" si="15"/>
        <v>2008</v>
      </c>
      <c r="J117" s="75" t="str">
        <f t="shared" si="16"/>
        <v>янв</v>
      </c>
      <c r="K117" s="75">
        <f t="shared" si="17"/>
        <v>1</v>
      </c>
      <c r="L117" s="113">
        <f t="shared" si="18"/>
        <v>39457</v>
      </c>
      <c r="M117" s="108"/>
    </row>
    <row r="118" spans="2:13" x14ac:dyDescent="0.2">
      <c r="B118" s="81">
        <v>1430</v>
      </c>
      <c r="C118" s="81" t="s">
        <v>389</v>
      </c>
      <c r="D118" s="112">
        <f t="shared" si="10"/>
        <v>3</v>
      </c>
      <c r="E118" s="112">
        <f t="shared" si="11"/>
        <v>11</v>
      </c>
      <c r="F118" s="112" t="str">
        <f t="shared" si="12"/>
        <v>29</v>
      </c>
      <c r="G118" s="112" t="str">
        <f t="shared" si="13"/>
        <v>декабря</v>
      </c>
      <c r="H118" s="112">
        <f t="shared" si="14"/>
        <v>15</v>
      </c>
      <c r="I118" s="75" t="str">
        <f t="shared" si="15"/>
        <v>2008</v>
      </c>
      <c r="J118" s="75" t="str">
        <f t="shared" si="16"/>
        <v>дек</v>
      </c>
      <c r="K118" s="75">
        <f t="shared" si="17"/>
        <v>12</v>
      </c>
      <c r="L118" s="113">
        <f t="shared" si="18"/>
        <v>39811</v>
      </c>
      <c r="M118" s="108"/>
    </row>
    <row r="119" spans="2:13" x14ac:dyDescent="0.2">
      <c r="B119" s="81">
        <v>1431</v>
      </c>
      <c r="C119" s="81" t="s">
        <v>390</v>
      </c>
      <c r="D119" s="112">
        <f t="shared" si="10"/>
        <v>3</v>
      </c>
      <c r="E119" s="112">
        <f t="shared" si="11"/>
        <v>11</v>
      </c>
      <c r="F119" s="112" t="str">
        <f t="shared" si="12"/>
        <v>18</v>
      </c>
      <c r="G119" s="112" t="str">
        <f t="shared" si="13"/>
        <v>декабря</v>
      </c>
      <c r="H119" s="112">
        <f t="shared" si="14"/>
        <v>15</v>
      </c>
      <c r="I119" s="75" t="str">
        <f t="shared" si="15"/>
        <v>2009</v>
      </c>
      <c r="J119" s="75" t="str">
        <f t="shared" si="16"/>
        <v>дек</v>
      </c>
      <c r="K119" s="75">
        <f t="shared" si="17"/>
        <v>12</v>
      </c>
      <c r="L119" s="113">
        <f t="shared" si="18"/>
        <v>40165</v>
      </c>
      <c r="M119" s="108"/>
    </row>
    <row r="120" spans="2:13" x14ac:dyDescent="0.2">
      <c r="B120" s="81">
        <v>1432</v>
      </c>
      <c r="C120" s="81" t="s">
        <v>391</v>
      </c>
      <c r="D120" s="112">
        <f t="shared" si="10"/>
        <v>2</v>
      </c>
      <c r="E120" s="112">
        <f t="shared" si="11"/>
        <v>10</v>
      </c>
      <c r="F120" s="112" t="str">
        <f t="shared" si="12"/>
        <v>8</v>
      </c>
      <c r="G120" s="112" t="str">
        <f t="shared" si="13"/>
        <v>декабря</v>
      </c>
      <c r="H120" s="112">
        <f t="shared" si="14"/>
        <v>14</v>
      </c>
      <c r="I120" s="75" t="str">
        <f t="shared" si="15"/>
        <v>2010</v>
      </c>
      <c r="J120" s="75" t="str">
        <f t="shared" si="16"/>
        <v>дек</v>
      </c>
      <c r="K120" s="75">
        <f t="shared" si="17"/>
        <v>12</v>
      </c>
      <c r="L120" s="113">
        <f t="shared" si="18"/>
        <v>40520</v>
      </c>
      <c r="M120" s="108"/>
    </row>
    <row r="121" spans="2:13" x14ac:dyDescent="0.2">
      <c r="B121" s="81">
        <v>1433</v>
      </c>
      <c r="C121" s="81" t="s">
        <v>392</v>
      </c>
      <c r="D121" s="112">
        <f t="shared" si="10"/>
        <v>3</v>
      </c>
      <c r="E121" s="112">
        <f t="shared" si="11"/>
        <v>10</v>
      </c>
      <c r="F121" s="112" t="str">
        <f t="shared" si="12"/>
        <v>27</v>
      </c>
      <c r="G121" s="112" t="str">
        <f t="shared" si="13"/>
        <v>ноября</v>
      </c>
      <c r="H121" s="112">
        <f t="shared" si="14"/>
        <v>14</v>
      </c>
      <c r="I121" s="75" t="str">
        <f t="shared" si="15"/>
        <v>2011</v>
      </c>
      <c r="J121" s="75" t="str">
        <f t="shared" si="16"/>
        <v>ноя</v>
      </c>
      <c r="K121" s="75">
        <f t="shared" si="17"/>
        <v>11</v>
      </c>
      <c r="L121" s="113">
        <f t="shared" si="18"/>
        <v>40874</v>
      </c>
      <c r="M121" s="108"/>
    </row>
    <row r="122" spans="2:13" x14ac:dyDescent="0.2">
      <c r="B122" s="81">
        <v>1434</v>
      </c>
      <c r="C122" s="81" t="s">
        <v>393</v>
      </c>
      <c r="D122" s="112">
        <f t="shared" si="10"/>
        <v>3</v>
      </c>
      <c r="E122" s="112">
        <f t="shared" si="11"/>
        <v>10</v>
      </c>
      <c r="F122" s="112" t="str">
        <f t="shared" si="12"/>
        <v>15</v>
      </c>
      <c r="G122" s="112" t="str">
        <f t="shared" si="13"/>
        <v>ноября</v>
      </c>
      <c r="H122" s="112">
        <f t="shared" si="14"/>
        <v>14</v>
      </c>
      <c r="I122" s="75" t="str">
        <f t="shared" si="15"/>
        <v>2012</v>
      </c>
      <c r="J122" s="75" t="str">
        <f t="shared" si="16"/>
        <v>ноя</v>
      </c>
      <c r="K122" s="75">
        <f t="shared" si="17"/>
        <v>11</v>
      </c>
      <c r="L122" s="113">
        <f t="shared" si="18"/>
        <v>41228</v>
      </c>
      <c r="M122" s="108"/>
    </row>
    <row r="123" spans="2:13" x14ac:dyDescent="0.2">
      <c r="B123" s="81">
        <v>1435</v>
      </c>
      <c r="C123" s="81" t="s">
        <v>394</v>
      </c>
      <c r="D123" s="112">
        <f t="shared" si="10"/>
        <v>2</v>
      </c>
      <c r="E123" s="112">
        <f t="shared" si="11"/>
        <v>9</v>
      </c>
      <c r="F123" s="112" t="str">
        <f t="shared" si="12"/>
        <v>5</v>
      </c>
      <c r="G123" s="112" t="str">
        <f t="shared" si="13"/>
        <v>ноября</v>
      </c>
      <c r="H123" s="112">
        <f t="shared" si="14"/>
        <v>13</v>
      </c>
      <c r="I123" s="75" t="str">
        <f t="shared" si="15"/>
        <v>2013</v>
      </c>
      <c r="J123" s="75" t="str">
        <f t="shared" si="16"/>
        <v>ноя</v>
      </c>
      <c r="K123" s="75">
        <f t="shared" si="17"/>
        <v>11</v>
      </c>
      <c r="L123" s="113">
        <f t="shared" si="18"/>
        <v>41583</v>
      </c>
      <c r="M123" s="108"/>
    </row>
    <row r="124" spans="2:13" x14ac:dyDescent="0.2">
      <c r="B124" s="81">
        <v>1436</v>
      </c>
      <c r="C124" s="81" t="s">
        <v>395</v>
      </c>
      <c r="D124" s="112">
        <f t="shared" si="10"/>
        <v>3</v>
      </c>
      <c r="E124" s="112">
        <f t="shared" si="11"/>
        <v>11</v>
      </c>
      <c r="F124" s="112" t="str">
        <f t="shared" si="12"/>
        <v>25</v>
      </c>
      <c r="G124" s="112" t="str">
        <f t="shared" si="13"/>
        <v>октября</v>
      </c>
      <c r="H124" s="112">
        <f t="shared" si="14"/>
        <v>15</v>
      </c>
      <c r="I124" s="75" t="str">
        <f t="shared" si="15"/>
        <v>2014</v>
      </c>
      <c r="J124" s="75" t="str">
        <f t="shared" si="16"/>
        <v>окт</v>
      </c>
      <c r="K124" s="75">
        <f t="shared" si="17"/>
        <v>10</v>
      </c>
      <c r="L124" s="113">
        <f t="shared" si="18"/>
        <v>41937</v>
      </c>
      <c r="M124" s="108"/>
    </row>
    <row r="125" spans="2:13" x14ac:dyDescent="0.2">
      <c r="B125" s="81">
        <v>1437</v>
      </c>
      <c r="C125" s="81" t="s">
        <v>396</v>
      </c>
      <c r="D125" s="112">
        <f t="shared" si="10"/>
        <v>3</v>
      </c>
      <c r="E125" s="112">
        <f t="shared" si="11"/>
        <v>11</v>
      </c>
      <c r="F125" s="112" t="str">
        <f t="shared" si="12"/>
        <v>13</v>
      </c>
      <c r="G125" s="112" t="str">
        <f t="shared" si="13"/>
        <v>октября</v>
      </c>
      <c r="H125" s="112">
        <f t="shared" si="14"/>
        <v>15</v>
      </c>
      <c r="I125" s="75" t="str">
        <f t="shared" si="15"/>
        <v>2015</v>
      </c>
      <c r="J125" s="75" t="str">
        <f t="shared" si="16"/>
        <v>окт</v>
      </c>
      <c r="K125" s="75">
        <f t="shared" si="17"/>
        <v>10</v>
      </c>
      <c r="L125" s="113">
        <f t="shared" si="18"/>
        <v>42290</v>
      </c>
      <c r="M125" s="108"/>
    </row>
  </sheetData>
  <mergeCells count="3">
    <mergeCell ref="B1:Q1"/>
    <mergeCell ref="B2:Q2"/>
    <mergeCell ref="B3:Q3"/>
  </mergeCells>
  <pageMargins left="0.75" right="0.75" top="1" bottom="1" header="0.5" footer="0.5"/>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B1:V125"/>
  <sheetViews>
    <sheetView tabSelected="1" topLeftCell="A25" workbookViewId="0">
      <selection activeCell="N41" sqref="N41"/>
    </sheetView>
  </sheetViews>
  <sheetFormatPr defaultRowHeight="12.75" x14ac:dyDescent="0.2"/>
  <cols>
    <col min="2" max="2" width="15.85546875" bestFit="1" customWidth="1"/>
    <col min="3" max="3" width="18.5703125" customWidth="1"/>
    <col min="4" max="4" width="6.28515625" hidden="1" customWidth="1"/>
    <col min="5" max="5" width="5.140625" hidden="1" customWidth="1"/>
    <col min="6" max="6" width="4.5703125" hidden="1" customWidth="1"/>
    <col min="7" max="7" width="5.85546875" hidden="1" customWidth="1"/>
    <col min="8" max="8" width="5.7109375" hidden="1" customWidth="1"/>
    <col min="9" max="9" width="8.42578125" hidden="1" customWidth="1"/>
    <col min="10" max="10" width="6.140625" hidden="1" customWidth="1"/>
    <col min="11" max="11" width="5.7109375" hidden="1" customWidth="1"/>
    <col min="12" max="12" width="10.140625" hidden="1" customWidth="1"/>
    <col min="13" max="13" width="10.140625" customWidth="1"/>
    <col min="14" max="14" width="10.5703125" customWidth="1"/>
    <col min="15" max="15" width="20.140625" customWidth="1"/>
    <col min="16" max="16" width="17.5703125" customWidth="1"/>
    <col min="17" max="17" width="15.5703125" customWidth="1"/>
    <col min="18" max="18" width="9" customWidth="1"/>
    <col min="20" max="20" width="10.140625" bestFit="1" customWidth="1"/>
  </cols>
  <sheetData>
    <row r="1" spans="2:20" ht="132.75" customHeight="1" x14ac:dyDescent="0.2">
      <c r="B1" s="127" t="s">
        <v>423</v>
      </c>
      <c r="C1" s="127"/>
      <c r="D1" s="127"/>
      <c r="E1" s="127"/>
      <c r="F1" s="127"/>
      <c r="G1" s="127"/>
      <c r="H1" s="127"/>
      <c r="I1" s="127"/>
      <c r="J1" s="127"/>
      <c r="K1" s="127"/>
      <c r="L1" s="127"/>
      <c r="M1" s="127"/>
      <c r="N1" s="127"/>
      <c r="O1" s="127"/>
      <c r="P1" s="127"/>
      <c r="Q1" s="127"/>
    </row>
    <row r="2" spans="2:20" ht="36" customHeight="1" x14ac:dyDescent="0.2">
      <c r="B2" s="127" t="s">
        <v>421</v>
      </c>
      <c r="C2" s="127"/>
      <c r="D2" s="127"/>
      <c r="E2" s="127"/>
      <c r="F2" s="127"/>
      <c r="G2" s="127"/>
      <c r="H2" s="127"/>
      <c r="I2" s="127"/>
      <c r="J2" s="127"/>
      <c r="K2" s="127"/>
      <c r="L2" s="127"/>
      <c r="M2" s="127"/>
      <c r="N2" s="127"/>
      <c r="O2" s="127"/>
      <c r="P2" s="127"/>
      <c r="Q2" s="127"/>
    </row>
    <row r="3" spans="2:20" ht="63.75" customHeight="1" x14ac:dyDescent="0.2">
      <c r="B3" s="127" t="s">
        <v>422</v>
      </c>
      <c r="C3" s="127"/>
      <c r="D3" s="127"/>
      <c r="E3" s="127"/>
      <c r="F3" s="127"/>
      <c r="G3" s="127"/>
      <c r="H3" s="127"/>
      <c r="I3" s="127"/>
      <c r="J3" s="127"/>
      <c r="K3" s="127"/>
      <c r="L3" s="127"/>
      <c r="M3" s="127"/>
      <c r="N3" s="127"/>
      <c r="O3" s="127"/>
      <c r="P3" s="127"/>
      <c r="Q3" s="127"/>
    </row>
    <row r="6" spans="2:20" x14ac:dyDescent="0.2">
      <c r="T6" s="3"/>
    </row>
    <row r="7" spans="2:20" ht="25.5" x14ac:dyDescent="0.2">
      <c r="C7" s="117" t="s">
        <v>397</v>
      </c>
      <c r="D7" s="107"/>
      <c r="E7" s="107"/>
      <c r="F7" s="107"/>
      <c r="G7" s="83"/>
      <c r="H7" s="83"/>
      <c r="I7" s="83"/>
      <c r="J7" s="83"/>
      <c r="O7" s="114" t="s">
        <v>405</v>
      </c>
    </row>
    <row r="8" spans="2:20" ht="14.25" customHeight="1" x14ac:dyDescent="0.2"/>
    <row r="9" spans="2:20" ht="51" customHeight="1" x14ac:dyDescent="0.2">
      <c r="B9" s="104" t="s">
        <v>279</v>
      </c>
      <c r="C9" s="104" t="s">
        <v>280</v>
      </c>
      <c r="D9" s="106"/>
      <c r="E9" s="106"/>
      <c r="F9" s="106"/>
      <c r="G9" s="106"/>
      <c r="H9" s="106"/>
      <c r="I9" s="106"/>
      <c r="J9" s="106"/>
      <c r="N9" s="105" t="s">
        <v>398</v>
      </c>
      <c r="O9" s="104" t="s">
        <v>399</v>
      </c>
      <c r="P9" s="104" t="s">
        <v>400</v>
      </c>
      <c r="Q9" s="104" t="s">
        <v>401</v>
      </c>
      <c r="R9" s="104" t="s">
        <v>402</v>
      </c>
    </row>
    <row r="10" spans="2:20" x14ac:dyDescent="0.2">
      <c r="B10" s="81">
        <v>1318</v>
      </c>
      <c r="C10" s="81" t="s">
        <v>281</v>
      </c>
      <c r="D10" s="112">
        <f>FIND(" ",C10,1)</f>
        <v>2</v>
      </c>
      <c r="E10" s="112">
        <f>FIND(" ",C10,D10+1)</f>
        <v>6</v>
      </c>
      <c r="F10" s="112" t="str">
        <f>LEFT(C10,D10-1)</f>
        <v>1</v>
      </c>
      <c r="G10" s="112" t="str">
        <f>MID(C10,D10+1,E10-1-D10)</f>
        <v>мая</v>
      </c>
      <c r="H10" s="112">
        <f>LEN(C10)</f>
        <v>10</v>
      </c>
      <c r="I10" s="75" t="str">
        <f>RIGHT(C10,H10-E10)</f>
        <v>1900</v>
      </c>
      <c r="J10" s="75" t="str">
        <f>LEFT(G10,3)</f>
        <v>мая</v>
      </c>
      <c r="K10" s="75">
        <f>IF(LEFT(G10,3)="мая",5)+IF(LEFT(G10,3)="янв",1)+IF(LEFT(G10,3)="фев",2)+IF(LEFT(G10,3)="мар",3)+IF(LEFT(G10,3)="апр",4)+IF(LEFT(G10,3)="июн",6)+IF(LEFT(G10,3)="июл",7)+IF(LEFT(G10,3)="авг",8)+IF(LEFT(G10,3)="сент",9)+IF(LEFT(G10,3)="окт",10)+IF(LEFT(G10,3)="ноя",11)+IF(LEFT(G10,3)="дек",12)</f>
        <v>5</v>
      </c>
      <c r="L10" s="113">
        <f>DATE(I10,K10,F10)</f>
        <v>122</v>
      </c>
      <c r="M10" s="108"/>
      <c r="N10" s="81">
        <v>1</v>
      </c>
      <c r="O10" s="81" t="s">
        <v>2</v>
      </c>
      <c r="P10" s="81">
        <v>30</v>
      </c>
      <c r="Q10" s="81" t="s">
        <v>3</v>
      </c>
      <c r="R10" s="81">
        <v>31</v>
      </c>
      <c r="S10" s="75">
        <f>R10</f>
        <v>31</v>
      </c>
    </row>
    <row r="11" spans="2:20" x14ac:dyDescent="0.2">
      <c r="B11" s="81">
        <v>1319</v>
      </c>
      <c r="C11" s="81" t="s">
        <v>282</v>
      </c>
      <c r="D11" s="112">
        <f t="shared" ref="D11:D74" si="0">FIND(" ",C11,1)</f>
        <v>3</v>
      </c>
      <c r="E11" s="112">
        <f t="shared" ref="E11:E74" si="1">FIND(" ",C11,D11+1)</f>
        <v>10</v>
      </c>
      <c r="F11" s="112" t="str">
        <f t="shared" ref="F11:F74" si="2">LEFT(C11,D11-1)</f>
        <v>20</v>
      </c>
      <c r="G11" s="112" t="str">
        <f t="shared" ref="G11:G74" si="3">MID(C11,D11+1,E11-1-D11)</f>
        <v>апреля</v>
      </c>
      <c r="H11" s="112">
        <f t="shared" ref="H11:H74" si="4">LEN(C11)</f>
        <v>14</v>
      </c>
      <c r="I11" s="75" t="str">
        <f t="shared" ref="I11:I74" si="5">RIGHT(C11,H11-E11)</f>
        <v>1901</v>
      </c>
      <c r="J11" s="75" t="str">
        <f t="shared" ref="J11:J74" si="6">LEFT(G11,3)</f>
        <v>апр</v>
      </c>
      <c r="K11" s="75">
        <f t="shared" ref="K11:K74" si="7">IF(LEFT(G11,3)="мая",5)+IF(LEFT(G11,3)="янв",1)+IF(LEFT(G11,3)="фев",2)+IF(LEFT(G11,3)="мар",3)+IF(LEFT(G11,3)="апр",4)+IF(LEFT(G11,3)="июн",6)+IF(LEFT(G11,3)="июл",7)+IF(LEFT(G11,3)="авг",8)+IF(LEFT(G11,3)="сент",9)+IF(LEFT(G11,3)="окт",10)+IF(LEFT(G11,3)="ноя",11)+IF(LEFT(G11,3)="дек",12)</f>
        <v>4</v>
      </c>
      <c r="L11" s="113">
        <f t="shared" ref="L11:L74" si="8">DATE(I11,K11,F11)</f>
        <v>476</v>
      </c>
      <c r="M11" s="108"/>
      <c r="N11" s="81">
        <v>2</v>
      </c>
      <c r="O11" s="81" t="s">
        <v>4</v>
      </c>
      <c r="P11" s="81">
        <v>29</v>
      </c>
      <c r="Q11" s="81" t="s">
        <v>5</v>
      </c>
      <c r="R11" s="81" t="s">
        <v>403</v>
      </c>
      <c r="S11" s="75">
        <f>IF($U$44=0,29,28)</f>
        <v>28</v>
      </c>
    </row>
    <row r="12" spans="2:20" x14ac:dyDescent="0.2">
      <c r="B12" s="81">
        <v>1320</v>
      </c>
      <c r="C12" s="81" t="s">
        <v>283</v>
      </c>
      <c r="D12" s="112">
        <f t="shared" si="0"/>
        <v>3</v>
      </c>
      <c r="E12" s="112">
        <f t="shared" si="1"/>
        <v>10</v>
      </c>
      <c r="F12" s="112" t="str">
        <f t="shared" si="2"/>
        <v>10</v>
      </c>
      <c r="G12" s="112" t="str">
        <f t="shared" si="3"/>
        <v>апреля</v>
      </c>
      <c r="H12" s="112">
        <f t="shared" si="4"/>
        <v>14</v>
      </c>
      <c r="I12" s="75" t="str">
        <f t="shared" si="5"/>
        <v>1902</v>
      </c>
      <c r="J12" s="75" t="str">
        <f t="shared" si="6"/>
        <v>апр</v>
      </c>
      <c r="K12" s="75">
        <f t="shared" si="7"/>
        <v>4</v>
      </c>
      <c r="L12" s="113">
        <f t="shared" si="8"/>
        <v>831</v>
      </c>
      <c r="M12" s="108"/>
      <c r="N12" s="81">
        <v>3</v>
      </c>
      <c r="O12" s="81" t="s">
        <v>6</v>
      </c>
      <c r="P12" s="81">
        <v>30</v>
      </c>
      <c r="Q12" s="81" t="s">
        <v>7</v>
      </c>
      <c r="R12" s="81">
        <v>31</v>
      </c>
      <c r="S12" s="75">
        <f t="shared" ref="S12:S21" si="9">R12</f>
        <v>31</v>
      </c>
    </row>
    <row r="13" spans="2:20" ht="45" customHeight="1" x14ac:dyDescent="0.2">
      <c r="B13" s="81">
        <v>1321</v>
      </c>
      <c r="C13" s="81" t="s">
        <v>284</v>
      </c>
      <c r="D13" s="112">
        <f t="shared" si="0"/>
        <v>2</v>
      </c>
      <c r="E13" s="112">
        <f t="shared" si="1"/>
        <v>8</v>
      </c>
      <c r="F13" s="112" t="str">
        <f t="shared" si="2"/>
        <v>3</v>
      </c>
      <c r="G13" s="112" t="str">
        <f t="shared" si="3"/>
        <v>марта</v>
      </c>
      <c r="H13" s="112">
        <f t="shared" si="4"/>
        <v>12</v>
      </c>
      <c r="I13" s="75" t="str">
        <f t="shared" si="5"/>
        <v>1903</v>
      </c>
      <c r="J13" s="75" t="str">
        <f t="shared" si="6"/>
        <v>мар</v>
      </c>
      <c r="K13" s="75">
        <f t="shared" si="7"/>
        <v>3</v>
      </c>
      <c r="L13" s="113">
        <f t="shared" si="8"/>
        <v>1158</v>
      </c>
      <c r="M13" s="108"/>
      <c r="N13" s="81">
        <v>4</v>
      </c>
      <c r="O13" s="81" t="s">
        <v>8</v>
      </c>
      <c r="P13" s="81">
        <v>29</v>
      </c>
      <c r="Q13" s="81" t="s">
        <v>9</v>
      </c>
      <c r="R13" s="81">
        <v>30</v>
      </c>
      <c r="S13" s="75">
        <f t="shared" si="9"/>
        <v>30</v>
      </c>
    </row>
    <row r="14" spans="2:20" ht="45" customHeight="1" x14ac:dyDescent="0.2">
      <c r="B14" s="81">
        <v>1322</v>
      </c>
      <c r="C14" s="81" t="s">
        <v>285</v>
      </c>
      <c r="D14" s="112">
        <f t="shared" si="0"/>
        <v>3</v>
      </c>
      <c r="E14" s="112">
        <f t="shared" si="1"/>
        <v>9</v>
      </c>
      <c r="F14" s="112" t="str">
        <f t="shared" si="2"/>
        <v>18</v>
      </c>
      <c r="G14" s="112" t="str">
        <f t="shared" si="3"/>
        <v>марта</v>
      </c>
      <c r="H14" s="112">
        <f t="shared" si="4"/>
        <v>13</v>
      </c>
      <c r="I14" s="75" t="str">
        <f t="shared" si="5"/>
        <v>1904</v>
      </c>
      <c r="J14" s="75" t="str">
        <f t="shared" si="6"/>
        <v>мар</v>
      </c>
      <c r="K14" s="75">
        <f t="shared" si="7"/>
        <v>3</v>
      </c>
      <c r="L14" s="113">
        <f t="shared" si="8"/>
        <v>1539</v>
      </c>
      <c r="M14" s="108"/>
      <c r="N14" s="81">
        <v>5</v>
      </c>
      <c r="O14" s="81" t="s">
        <v>10</v>
      </c>
      <c r="P14" s="81">
        <v>30</v>
      </c>
      <c r="Q14" s="81" t="s">
        <v>11</v>
      </c>
      <c r="R14" s="81">
        <v>31</v>
      </c>
      <c r="S14" s="75">
        <f t="shared" si="9"/>
        <v>31</v>
      </c>
    </row>
    <row r="15" spans="2:20" x14ac:dyDescent="0.2">
      <c r="B15" s="81">
        <v>1323</v>
      </c>
      <c r="C15" s="81" t="s">
        <v>286</v>
      </c>
      <c r="D15" s="112">
        <f t="shared" si="0"/>
        <v>2</v>
      </c>
      <c r="E15" s="112">
        <f t="shared" si="1"/>
        <v>8</v>
      </c>
      <c r="F15" s="112" t="str">
        <f t="shared" si="2"/>
        <v>8</v>
      </c>
      <c r="G15" s="112" t="str">
        <f t="shared" si="3"/>
        <v>марта</v>
      </c>
      <c r="H15" s="112">
        <f t="shared" si="4"/>
        <v>12</v>
      </c>
      <c r="I15" s="75" t="str">
        <f t="shared" si="5"/>
        <v>1905</v>
      </c>
      <c r="J15" s="75" t="str">
        <f t="shared" si="6"/>
        <v>мар</v>
      </c>
      <c r="K15" s="75">
        <f t="shared" si="7"/>
        <v>3</v>
      </c>
      <c r="L15" s="113">
        <f t="shared" si="8"/>
        <v>1894</v>
      </c>
      <c r="M15" s="108"/>
      <c r="N15" s="81">
        <v>6</v>
      </c>
      <c r="O15" s="81" t="s">
        <v>12</v>
      </c>
      <c r="P15" s="81">
        <v>29</v>
      </c>
      <c r="Q15" s="81" t="s">
        <v>13</v>
      </c>
      <c r="R15" s="81">
        <v>30</v>
      </c>
      <c r="S15" s="75">
        <f t="shared" si="9"/>
        <v>30</v>
      </c>
    </row>
    <row r="16" spans="2:20" x14ac:dyDescent="0.2">
      <c r="B16" s="81">
        <v>1324</v>
      </c>
      <c r="C16" s="81" t="s">
        <v>287</v>
      </c>
      <c r="D16" s="112">
        <f t="shared" si="0"/>
        <v>3</v>
      </c>
      <c r="E16" s="112">
        <f t="shared" si="1"/>
        <v>11</v>
      </c>
      <c r="F16" s="112" t="str">
        <f t="shared" si="2"/>
        <v>25</v>
      </c>
      <c r="G16" s="112" t="str">
        <f t="shared" si="3"/>
        <v>февраля</v>
      </c>
      <c r="H16" s="112">
        <f t="shared" si="4"/>
        <v>15</v>
      </c>
      <c r="I16" s="75" t="str">
        <f t="shared" si="5"/>
        <v>1906</v>
      </c>
      <c r="J16" s="75" t="str">
        <f t="shared" si="6"/>
        <v>фев</v>
      </c>
      <c r="K16" s="75">
        <f t="shared" si="7"/>
        <v>2</v>
      </c>
      <c r="L16" s="113">
        <f t="shared" si="8"/>
        <v>2248</v>
      </c>
      <c r="M16" s="108"/>
      <c r="N16" s="81">
        <v>7</v>
      </c>
      <c r="O16" s="81" t="s">
        <v>14</v>
      </c>
      <c r="P16" s="81">
        <v>30</v>
      </c>
      <c r="Q16" s="81" t="s">
        <v>15</v>
      </c>
      <c r="R16" s="81">
        <v>31</v>
      </c>
      <c r="S16" s="75">
        <f t="shared" si="9"/>
        <v>31</v>
      </c>
    </row>
    <row r="17" spans="2:19" x14ac:dyDescent="0.2">
      <c r="B17" s="81">
        <v>1325</v>
      </c>
      <c r="C17" s="81" t="s">
        <v>288</v>
      </c>
      <c r="D17" s="112">
        <f t="shared" si="0"/>
        <v>3</v>
      </c>
      <c r="E17" s="112">
        <f t="shared" si="1"/>
        <v>11</v>
      </c>
      <c r="F17" s="112" t="str">
        <f t="shared" si="2"/>
        <v>14</v>
      </c>
      <c r="G17" s="112" t="str">
        <f t="shared" si="3"/>
        <v>февраля</v>
      </c>
      <c r="H17" s="112">
        <f t="shared" si="4"/>
        <v>15</v>
      </c>
      <c r="I17" s="75" t="str">
        <f t="shared" si="5"/>
        <v>1907</v>
      </c>
      <c r="J17" s="75" t="str">
        <f t="shared" si="6"/>
        <v>фев</v>
      </c>
      <c r="K17" s="75">
        <f t="shared" si="7"/>
        <v>2</v>
      </c>
      <c r="L17" s="113">
        <f t="shared" si="8"/>
        <v>2602</v>
      </c>
      <c r="M17" s="108"/>
      <c r="N17" s="81">
        <v>8</v>
      </c>
      <c r="O17" s="81" t="s">
        <v>16</v>
      </c>
      <c r="P17" s="81">
        <v>29</v>
      </c>
      <c r="Q17" s="81" t="s">
        <v>17</v>
      </c>
      <c r="R17" s="81">
        <v>31</v>
      </c>
      <c r="S17" s="75">
        <f t="shared" si="9"/>
        <v>31</v>
      </c>
    </row>
    <row r="18" spans="2:19" x14ac:dyDescent="0.2">
      <c r="B18" s="81">
        <v>1326</v>
      </c>
      <c r="C18" s="81" t="s">
        <v>289</v>
      </c>
      <c r="D18" s="112">
        <f t="shared" si="0"/>
        <v>2</v>
      </c>
      <c r="E18" s="112">
        <f t="shared" si="1"/>
        <v>10</v>
      </c>
      <c r="F18" s="112" t="str">
        <f t="shared" si="2"/>
        <v>4</v>
      </c>
      <c r="G18" s="112" t="str">
        <f t="shared" si="3"/>
        <v>февраля</v>
      </c>
      <c r="H18" s="112">
        <f t="shared" si="4"/>
        <v>14</v>
      </c>
      <c r="I18" s="75" t="str">
        <f t="shared" si="5"/>
        <v>1908</v>
      </c>
      <c r="J18" s="75" t="str">
        <f t="shared" si="6"/>
        <v>фев</v>
      </c>
      <c r="K18" s="75">
        <f t="shared" si="7"/>
        <v>2</v>
      </c>
      <c r="L18" s="113">
        <f t="shared" si="8"/>
        <v>2957</v>
      </c>
      <c r="M18" s="108"/>
      <c r="N18" s="81">
        <v>9</v>
      </c>
      <c r="O18" s="81" t="s">
        <v>18</v>
      </c>
      <c r="P18" s="81">
        <v>30</v>
      </c>
      <c r="Q18" s="81" t="s">
        <v>19</v>
      </c>
      <c r="R18" s="81">
        <v>30</v>
      </c>
      <c r="S18" s="75">
        <f t="shared" si="9"/>
        <v>30</v>
      </c>
    </row>
    <row r="19" spans="2:19" x14ac:dyDescent="0.2">
      <c r="B19" s="81">
        <v>1327</v>
      </c>
      <c r="C19" s="81" t="s">
        <v>290</v>
      </c>
      <c r="D19" s="112">
        <f t="shared" si="0"/>
        <v>3</v>
      </c>
      <c r="E19" s="112">
        <f t="shared" si="1"/>
        <v>10</v>
      </c>
      <c r="F19" s="112" t="str">
        <f t="shared" si="2"/>
        <v>23</v>
      </c>
      <c r="G19" s="112" t="str">
        <f t="shared" si="3"/>
        <v>января</v>
      </c>
      <c r="H19" s="112">
        <f t="shared" si="4"/>
        <v>14</v>
      </c>
      <c r="I19" s="75" t="str">
        <f t="shared" si="5"/>
        <v>1909</v>
      </c>
      <c r="J19" s="75" t="str">
        <f t="shared" si="6"/>
        <v>янв</v>
      </c>
      <c r="K19" s="75">
        <f t="shared" si="7"/>
        <v>1</v>
      </c>
      <c r="L19" s="113">
        <f t="shared" si="8"/>
        <v>3311</v>
      </c>
      <c r="M19" s="108"/>
      <c r="N19" s="81">
        <v>10</v>
      </c>
      <c r="O19" s="81" t="s">
        <v>20</v>
      </c>
      <c r="P19" s="81">
        <v>29</v>
      </c>
      <c r="Q19" s="81" t="s">
        <v>21</v>
      </c>
      <c r="R19" s="81">
        <v>31</v>
      </c>
      <c r="S19" s="75">
        <f t="shared" si="9"/>
        <v>31</v>
      </c>
    </row>
    <row r="20" spans="2:19" x14ac:dyDescent="0.2">
      <c r="B20" s="81">
        <v>1328</v>
      </c>
      <c r="C20" s="81" t="s">
        <v>291</v>
      </c>
      <c r="D20" s="112">
        <f t="shared" si="0"/>
        <v>3</v>
      </c>
      <c r="E20" s="112">
        <f t="shared" si="1"/>
        <v>10</v>
      </c>
      <c r="F20" s="112" t="str">
        <f t="shared" si="2"/>
        <v>13</v>
      </c>
      <c r="G20" s="112" t="str">
        <f t="shared" si="3"/>
        <v>января</v>
      </c>
      <c r="H20" s="112">
        <f t="shared" si="4"/>
        <v>14</v>
      </c>
      <c r="I20" s="75" t="str">
        <f t="shared" si="5"/>
        <v>1910</v>
      </c>
      <c r="J20" s="75" t="str">
        <f t="shared" si="6"/>
        <v>янв</v>
      </c>
      <c r="K20" s="75">
        <f t="shared" si="7"/>
        <v>1</v>
      </c>
      <c r="L20" s="113">
        <f t="shared" si="8"/>
        <v>3666</v>
      </c>
      <c r="M20" s="108"/>
      <c r="N20" s="81">
        <v>11</v>
      </c>
      <c r="O20" s="81" t="s">
        <v>22</v>
      </c>
      <c r="P20" s="81">
        <v>30</v>
      </c>
      <c r="Q20" s="81" t="s">
        <v>23</v>
      </c>
      <c r="R20" s="81">
        <v>30</v>
      </c>
      <c r="S20" s="75">
        <f t="shared" si="9"/>
        <v>30</v>
      </c>
    </row>
    <row r="21" spans="2:19" x14ac:dyDescent="0.2">
      <c r="B21" s="81">
        <v>1329</v>
      </c>
      <c r="C21" s="81" t="s">
        <v>292</v>
      </c>
      <c r="D21" s="112">
        <f t="shared" si="0"/>
        <v>2</v>
      </c>
      <c r="E21" s="112">
        <f t="shared" si="1"/>
        <v>9</v>
      </c>
      <c r="F21" s="112" t="str">
        <f t="shared" si="2"/>
        <v>2</v>
      </c>
      <c r="G21" s="112" t="str">
        <f t="shared" si="3"/>
        <v>января</v>
      </c>
      <c r="H21" s="112">
        <f t="shared" si="4"/>
        <v>13</v>
      </c>
      <c r="I21" s="75" t="str">
        <f t="shared" si="5"/>
        <v>1911</v>
      </c>
      <c r="J21" s="75" t="str">
        <f t="shared" si="6"/>
        <v>янв</v>
      </c>
      <c r="K21" s="75">
        <f t="shared" si="7"/>
        <v>1</v>
      </c>
      <c r="L21" s="113">
        <f t="shared" si="8"/>
        <v>4020</v>
      </c>
      <c r="M21" s="108"/>
      <c r="N21" s="81">
        <v>12</v>
      </c>
      <c r="O21" s="81" t="s">
        <v>24</v>
      </c>
      <c r="P21" s="81" t="s">
        <v>404</v>
      </c>
      <c r="Q21" s="81" t="s">
        <v>25</v>
      </c>
      <c r="R21" s="81">
        <v>31</v>
      </c>
      <c r="S21" s="75">
        <f t="shared" si="9"/>
        <v>31</v>
      </c>
    </row>
    <row r="22" spans="2:19" x14ac:dyDescent="0.2">
      <c r="B22" s="81">
        <v>1330</v>
      </c>
      <c r="C22" s="81" t="s">
        <v>293</v>
      </c>
      <c r="D22" s="112">
        <f t="shared" si="0"/>
        <v>3</v>
      </c>
      <c r="E22" s="112">
        <f t="shared" si="1"/>
        <v>11</v>
      </c>
      <c r="F22" s="112" t="str">
        <f t="shared" si="2"/>
        <v>22</v>
      </c>
      <c r="G22" s="112" t="str">
        <f t="shared" si="3"/>
        <v>декабря</v>
      </c>
      <c r="H22" s="112">
        <f t="shared" si="4"/>
        <v>15</v>
      </c>
      <c r="I22" s="75" t="str">
        <f t="shared" si="5"/>
        <v>1911</v>
      </c>
      <c r="J22" s="75" t="str">
        <f t="shared" si="6"/>
        <v>дек</v>
      </c>
      <c r="K22" s="75">
        <f t="shared" si="7"/>
        <v>12</v>
      </c>
      <c r="L22" s="113">
        <f t="shared" si="8"/>
        <v>4374</v>
      </c>
      <c r="M22" s="108"/>
    </row>
    <row r="23" spans="2:19" x14ac:dyDescent="0.2">
      <c r="B23" s="81">
        <v>1331</v>
      </c>
      <c r="C23" s="81" t="s">
        <v>294</v>
      </c>
      <c r="D23" s="112">
        <f t="shared" si="0"/>
        <v>3</v>
      </c>
      <c r="E23" s="112">
        <f t="shared" si="1"/>
        <v>11</v>
      </c>
      <c r="F23" s="112" t="str">
        <f t="shared" si="2"/>
        <v>11</v>
      </c>
      <c r="G23" s="112" t="str">
        <f t="shared" si="3"/>
        <v>декабря</v>
      </c>
      <c r="H23" s="112">
        <f t="shared" si="4"/>
        <v>15</v>
      </c>
      <c r="I23" s="75" t="str">
        <f t="shared" si="5"/>
        <v>1912</v>
      </c>
      <c r="J23" s="75" t="str">
        <f t="shared" si="6"/>
        <v>дек</v>
      </c>
      <c r="K23" s="75">
        <f t="shared" si="7"/>
        <v>12</v>
      </c>
      <c r="L23" s="113">
        <f t="shared" si="8"/>
        <v>4729</v>
      </c>
      <c r="M23" s="108"/>
    </row>
    <row r="24" spans="2:19" x14ac:dyDescent="0.2">
      <c r="B24" s="81">
        <v>1332</v>
      </c>
      <c r="C24" s="81" t="s">
        <v>295</v>
      </c>
      <c r="D24" s="112">
        <f t="shared" si="0"/>
        <v>3</v>
      </c>
      <c r="E24" s="112">
        <f t="shared" si="1"/>
        <v>10</v>
      </c>
      <c r="F24" s="112" t="str">
        <f t="shared" si="2"/>
        <v>30</v>
      </c>
      <c r="G24" s="112" t="str">
        <f t="shared" si="3"/>
        <v>ноября</v>
      </c>
      <c r="H24" s="112">
        <f t="shared" si="4"/>
        <v>14</v>
      </c>
      <c r="I24" s="75" t="str">
        <f t="shared" si="5"/>
        <v>1913</v>
      </c>
      <c r="J24" s="75" t="str">
        <f t="shared" si="6"/>
        <v>ноя</v>
      </c>
      <c r="K24" s="75">
        <f t="shared" si="7"/>
        <v>11</v>
      </c>
      <c r="L24" s="113">
        <f t="shared" si="8"/>
        <v>5083</v>
      </c>
      <c r="M24" s="108"/>
      <c r="O24" s="93" t="s">
        <v>406</v>
      </c>
      <c r="P24" s="93"/>
    </row>
    <row r="25" spans="2:19" ht="15.75" x14ac:dyDescent="0.25">
      <c r="B25" s="81">
        <v>1333</v>
      </c>
      <c r="C25" s="81" t="s">
        <v>296</v>
      </c>
      <c r="D25" s="112">
        <f t="shared" si="0"/>
        <v>3</v>
      </c>
      <c r="E25" s="112">
        <f t="shared" si="1"/>
        <v>10</v>
      </c>
      <c r="F25" s="112" t="str">
        <f t="shared" si="2"/>
        <v>19</v>
      </c>
      <c r="G25" s="112" t="str">
        <f t="shared" si="3"/>
        <v>ноября</v>
      </c>
      <c r="H25" s="112">
        <f t="shared" si="4"/>
        <v>14</v>
      </c>
      <c r="I25" s="75" t="str">
        <f t="shared" si="5"/>
        <v>1914</v>
      </c>
      <c r="J25" s="75" t="str">
        <f t="shared" si="6"/>
        <v>ноя</v>
      </c>
      <c r="K25" s="75">
        <f t="shared" si="7"/>
        <v>11</v>
      </c>
      <c r="L25" s="113">
        <f t="shared" si="8"/>
        <v>5437</v>
      </c>
      <c r="M25" s="108"/>
      <c r="P25" s="90" t="s">
        <v>407</v>
      </c>
      <c r="Q25" s="116">
        <v>2</v>
      </c>
    </row>
    <row r="26" spans="2:19" ht="15.75" x14ac:dyDescent="0.25">
      <c r="B26" s="81">
        <v>1334</v>
      </c>
      <c r="C26" s="81" t="s">
        <v>297</v>
      </c>
      <c r="D26" s="112">
        <f t="shared" si="0"/>
        <v>2</v>
      </c>
      <c r="E26" s="112">
        <f t="shared" si="1"/>
        <v>9</v>
      </c>
      <c r="F26" s="112" t="str">
        <f t="shared" si="2"/>
        <v>9</v>
      </c>
      <c r="G26" s="112" t="str">
        <f t="shared" si="3"/>
        <v>ноября</v>
      </c>
      <c r="H26" s="112">
        <f t="shared" si="4"/>
        <v>13</v>
      </c>
      <c r="I26" s="75" t="str">
        <f t="shared" si="5"/>
        <v>1915</v>
      </c>
      <c r="J26" s="75" t="str">
        <f t="shared" si="6"/>
        <v>ноя</v>
      </c>
      <c r="K26" s="75">
        <f t="shared" si="7"/>
        <v>11</v>
      </c>
      <c r="L26" s="113">
        <f t="shared" si="8"/>
        <v>5792</v>
      </c>
      <c r="M26" s="108"/>
      <c r="P26" s="90" t="s">
        <v>1</v>
      </c>
      <c r="Q26" s="116">
        <v>2</v>
      </c>
    </row>
    <row r="27" spans="2:19" ht="15.75" x14ac:dyDescent="0.25">
      <c r="B27" s="81">
        <v>1335</v>
      </c>
      <c r="C27" s="81" t="s">
        <v>298</v>
      </c>
      <c r="D27" s="112">
        <f t="shared" si="0"/>
        <v>3</v>
      </c>
      <c r="E27" s="112">
        <f t="shared" si="1"/>
        <v>11</v>
      </c>
      <c r="F27" s="112" t="str">
        <f t="shared" si="2"/>
        <v>28</v>
      </c>
      <c r="G27" s="112" t="str">
        <f t="shared" si="3"/>
        <v>октября</v>
      </c>
      <c r="H27" s="112">
        <f t="shared" si="4"/>
        <v>15</v>
      </c>
      <c r="I27" s="75" t="str">
        <f t="shared" si="5"/>
        <v>1916</v>
      </c>
      <c r="J27" s="75" t="str">
        <f t="shared" si="6"/>
        <v>окт</v>
      </c>
      <c r="K27" s="75">
        <f t="shared" si="7"/>
        <v>10</v>
      </c>
      <c r="L27" s="113">
        <f t="shared" si="8"/>
        <v>6146</v>
      </c>
      <c r="M27" s="108"/>
      <c r="P27" s="90" t="s">
        <v>217</v>
      </c>
      <c r="Q27" s="116">
        <v>1432</v>
      </c>
    </row>
    <row r="28" spans="2:19" x14ac:dyDescent="0.2">
      <c r="B28" s="81">
        <v>1336</v>
      </c>
      <c r="C28" s="81" t="s">
        <v>299</v>
      </c>
      <c r="D28" s="112">
        <f t="shared" si="0"/>
        <v>3</v>
      </c>
      <c r="E28" s="112">
        <f t="shared" si="1"/>
        <v>11</v>
      </c>
      <c r="F28" s="112" t="str">
        <f t="shared" si="2"/>
        <v>17</v>
      </c>
      <c r="G28" s="112" t="str">
        <f t="shared" si="3"/>
        <v>октября</v>
      </c>
      <c r="H28" s="112">
        <f t="shared" si="4"/>
        <v>15</v>
      </c>
      <c r="I28" s="75" t="str">
        <f t="shared" si="5"/>
        <v>1917</v>
      </c>
      <c r="J28" s="75" t="str">
        <f t="shared" si="6"/>
        <v>окт</v>
      </c>
      <c r="K28" s="75">
        <f t="shared" si="7"/>
        <v>10</v>
      </c>
      <c r="L28" s="113">
        <f t="shared" si="8"/>
        <v>6500</v>
      </c>
      <c r="M28" s="108"/>
    </row>
    <row r="29" spans="2:19" ht="15.75" x14ac:dyDescent="0.25">
      <c r="B29" s="81">
        <v>1337</v>
      </c>
      <c r="C29" s="81" t="s">
        <v>300</v>
      </c>
      <c r="D29" s="112">
        <f t="shared" si="0"/>
        <v>2</v>
      </c>
      <c r="E29" s="112">
        <f t="shared" si="1"/>
        <v>10</v>
      </c>
      <c r="F29" s="112" t="str">
        <f t="shared" si="2"/>
        <v>7</v>
      </c>
      <c r="G29" s="112" t="str">
        <f t="shared" si="3"/>
        <v>октября</v>
      </c>
      <c r="H29" s="112">
        <f t="shared" si="4"/>
        <v>14</v>
      </c>
      <c r="I29" s="75" t="str">
        <f t="shared" si="5"/>
        <v>1918</v>
      </c>
      <c r="J29" s="75" t="str">
        <f t="shared" si="6"/>
        <v>окт</v>
      </c>
      <c r="K29" s="75">
        <f t="shared" si="7"/>
        <v>10</v>
      </c>
      <c r="L29" s="113">
        <f t="shared" si="8"/>
        <v>6855</v>
      </c>
      <c r="M29" s="108"/>
      <c r="O29" s="93" t="s">
        <v>408</v>
      </c>
      <c r="Q29" s="115">
        <f>T51</f>
        <v>40550</v>
      </c>
    </row>
    <row r="30" spans="2:19" x14ac:dyDescent="0.2">
      <c r="B30" s="81">
        <v>1338</v>
      </c>
      <c r="C30" s="81" t="s">
        <v>301</v>
      </c>
      <c r="D30" s="112">
        <f t="shared" si="0"/>
        <v>3</v>
      </c>
      <c r="E30" s="112">
        <f t="shared" si="1"/>
        <v>12</v>
      </c>
      <c r="F30" s="112" t="str">
        <f t="shared" si="2"/>
        <v>26</v>
      </c>
      <c r="G30" s="112" t="str">
        <f t="shared" si="3"/>
        <v>сентября</v>
      </c>
      <c r="H30" s="112">
        <f t="shared" si="4"/>
        <v>16</v>
      </c>
      <c r="I30" s="75" t="str">
        <f t="shared" si="5"/>
        <v>1919</v>
      </c>
      <c r="J30" s="75" t="str">
        <f t="shared" si="6"/>
        <v>сен</v>
      </c>
      <c r="K30" s="75">
        <f t="shared" si="7"/>
        <v>0</v>
      </c>
      <c r="L30" s="113">
        <f t="shared" si="8"/>
        <v>6935</v>
      </c>
      <c r="M30" s="108"/>
    </row>
    <row r="31" spans="2:19" x14ac:dyDescent="0.2">
      <c r="B31" s="81">
        <v>1339</v>
      </c>
      <c r="C31" s="81" t="s">
        <v>302</v>
      </c>
      <c r="D31" s="112">
        <f t="shared" si="0"/>
        <v>3</v>
      </c>
      <c r="E31" s="112">
        <f t="shared" si="1"/>
        <v>12</v>
      </c>
      <c r="F31" s="112" t="str">
        <f t="shared" si="2"/>
        <v>15</v>
      </c>
      <c r="G31" s="112" t="str">
        <f t="shared" si="3"/>
        <v>сентября</v>
      </c>
      <c r="H31" s="112">
        <f t="shared" si="4"/>
        <v>16</v>
      </c>
      <c r="I31" s="75" t="str">
        <f t="shared" si="5"/>
        <v>1920</v>
      </c>
      <c r="J31" s="75" t="str">
        <f t="shared" si="6"/>
        <v>сен</v>
      </c>
      <c r="K31" s="75">
        <f t="shared" si="7"/>
        <v>0</v>
      </c>
      <c r="L31" s="113">
        <f t="shared" si="8"/>
        <v>7289</v>
      </c>
      <c r="M31" s="108"/>
    </row>
    <row r="32" spans="2:19" x14ac:dyDescent="0.2">
      <c r="B32" s="81">
        <v>1340</v>
      </c>
      <c r="C32" s="81" t="s">
        <v>303</v>
      </c>
      <c r="D32" s="112">
        <f t="shared" si="0"/>
        <v>2</v>
      </c>
      <c r="E32" s="112">
        <f t="shared" si="1"/>
        <v>11</v>
      </c>
      <c r="F32" s="112" t="str">
        <f t="shared" si="2"/>
        <v>4</v>
      </c>
      <c r="G32" s="112" t="str">
        <f t="shared" si="3"/>
        <v>сентября</v>
      </c>
      <c r="H32" s="112">
        <f t="shared" si="4"/>
        <v>15</v>
      </c>
      <c r="I32" s="75" t="str">
        <f t="shared" si="5"/>
        <v>1921</v>
      </c>
      <c r="J32" s="75" t="str">
        <f t="shared" si="6"/>
        <v>сен</v>
      </c>
      <c r="K32" s="75">
        <f t="shared" si="7"/>
        <v>0</v>
      </c>
      <c r="L32" s="113">
        <f t="shared" si="8"/>
        <v>7644</v>
      </c>
      <c r="M32" s="108"/>
    </row>
    <row r="33" spans="2:22" x14ac:dyDescent="0.2">
      <c r="B33" s="81">
        <v>1341</v>
      </c>
      <c r="C33" s="81" t="s">
        <v>304</v>
      </c>
      <c r="D33" s="112">
        <f t="shared" si="0"/>
        <v>3</v>
      </c>
      <c r="E33" s="112">
        <f t="shared" si="1"/>
        <v>11</v>
      </c>
      <c r="F33" s="112" t="str">
        <f t="shared" si="2"/>
        <v>24</v>
      </c>
      <c r="G33" s="112" t="str">
        <f t="shared" si="3"/>
        <v>августа</v>
      </c>
      <c r="H33" s="112">
        <f t="shared" si="4"/>
        <v>15</v>
      </c>
      <c r="I33" s="75" t="str">
        <f t="shared" si="5"/>
        <v>1922</v>
      </c>
      <c r="J33" s="75" t="str">
        <f t="shared" si="6"/>
        <v>авг</v>
      </c>
      <c r="K33" s="75">
        <f t="shared" si="7"/>
        <v>8</v>
      </c>
      <c r="L33" s="113">
        <f t="shared" si="8"/>
        <v>8272</v>
      </c>
      <c r="M33" s="108"/>
    </row>
    <row r="34" spans="2:22" x14ac:dyDescent="0.2">
      <c r="B34" s="81">
        <v>1342</v>
      </c>
      <c r="C34" s="81" t="s">
        <v>305</v>
      </c>
      <c r="D34" s="112">
        <f t="shared" si="0"/>
        <v>3</v>
      </c>
      <c r="E34" s="112">
        <f t="shared" si="1"/>
        <v>11</v>
      </c>
      <c r="F34" s="112" t="str">
        <f t="shared" si="2"/>
        <v>14</v>
      </c>
      <c r="G34" s="112" t="str">
        <f t="shared" si="3"/>
        <v>августа</v>
      </c>
      <c r="H34" s="112">
        <f t="shared" si="4"/>
        <v>15</v>
      </c>
      <c r="I34" s="75" t="str">
        <f t="shared" si="5"/>
        <v>1923</v>
      </c>
      <c r="J34" s="75" t="str">
        <f t="shared" si="6"/>
        <v>авг</v>
      </c>
      <c r="K34" s="75">
        <f t="shared" si="7"/>
        <v>8</v>
      </c>
      <c r="L34" s="113">
        <f t="shared" si="8"/>
        <v>8627</v>
      </c>
      <c r="M34" s="108"/>
    </row>
    <row r="35" spans="2:22" x14ac:dyDescent="0.2">
      <c r="B35" s="81">
        <v>1343</v>
      </c>
      <c r="C35" s="81" t="s">
        <v>306</v>
      </c>
      <c r="D35" s="112">
        <f t="shared" si="0"/>
        <v>2</v>
      </c>
      <c r="E35" s="112">
        <f t="shared" si="1"/>
        <v>10</v>
      </c>
      <c r="F35" s="112" t="str">
        <f t="shared" si="2"/>
        <v>2</v>
      </c>
      <c r="G35" s="112" t="str">
        <f t="shared" si="3"/>
        <v>августа</v>
      </c>
      <c r="H35" s="112">
        <f t="shared" si="4"/>
        <v>14</v>
      </c>
      <c r="I35" s="75" t="str">
        <f t="shared" si="5"/>
        <v>1924</v>
      </c>
      <c r="J35" s="75" t="str">
        <f t="shared" si="6"/>
        <v>авг</v>
      </c>
      <c r="K35" s="75">
        <f t="shared" si="7"/>
        <v>8</v>
      </c>
      <c r="L35" s="113">
        <f t="shared" si="8"/>
        <v>8981</v>
      </c>
      <c r="M35" s="108"/>
    </row>
    <row r="36" spans="2:22" x14ac:dyDescent="0.2">
      <c r="B36" s="81">
        <v>1344</v>
      </c>
      <c r="C36" s="81" t="s">
        <v>307</v>
      </c>
      <c r="D36" s="112">
        <f t="shared" si="0"/>
        <v>3</v>
      </c>
      <c r="E36" s="112">
        <f t="shared" si="1"/>
        <v>8</v>
      </c>
      <c r="F36" s="112" t="str">
        <f t="shared" si="2"/>
        <v>22</v>
      </c>
      <c r="G36" s="112" t="str">
        <f t="shared" si="3"/>
        <v>июля</v>
      </c>
      <c r="H36" s="112">
        <f t="shared" si="4"/>
        <v>12</v>
      </c>
      <c r="I36" s="75" t="str">
        <f t="shared" si="5"/>
        <v>1925</v>
      </c>
      <c r="J36" s="75" t="str">
        <f t="shared" si="6"/>
        <v>июл</v>
      </c>
      <c r="K36" s="75">
        <f t="shared" si="7"/>
        <v>7</v>
      </c>
      <c r="L36" s="113">
        <f t="shared" si="8"/>
        <v>9335</v>
      </c>
      <c r="M36" s="108"/>
    </row>
    <row r="37" spans="2:22" x14ac:dyDescent="0.2">
      <c r="B37" s="81">
        <v>1345</v>
      </c>
      <c r="C37" s="81" t="s">
        <v>308</v>
      </c>
      <c r="D37" s="112">
        <f t="shared" si="0"/>
        <v>3</v>
      </c>
      <c r="E37" s="112">
        <f t="shared" si="1"/>
        <v>8</v>
      </c>
      <c r="F37" s="112" t="str">
        <f t="shared" si="2"/>
        <v>12</v>
      </c>
      <c r="G37" s="112" t="str">
        <f t="shared" si="3"/>
        <v>июля</v>
      </c>
      <c r="H37" s="112">
        <f t="shared" si="4"/>
        <v>12</v>
      </c>
      <c r="I37" s="75" t="str">
        <f t="shared" si="5"/>
        <v>1926</v>
      </c>
      <c r="J37" s="75" t="str">
        <f t="shared" si="6"/>
        <v>июл</v>
      </c>
      <c r="K37" s="75">
        <f t="shared" si="7"/>
        <v>7</v>
      </c>
      <c r="L37" s="113">
        <f t="shared" si="8"/>
        <v>9690</v>
      </c>
      <c r="M37" s="108"/>
    </row>
    <row r="38" spans="2:22" x14ac:dyDescent="0.2">
      <c r="B38" s="81">
        <v>1346</v>
      </c>
      <c r="C38" s="81" t="s">
        <v>309</v>
      </c>
      <c r="D38" s="112">
        <f t="shared" si="0"/>
        <v>2</v>
      </c>
      <c r="E38" s="112">
        <f t="shared" si="1"/>
        <v>7</v>
      </c>
      <c r="F38" s="112" t="str">
        <f t="shared" si="2"/>
        <v>1</v>
      </c>
      <c r="G38" s="112" t="str">
        <f t="shared" si="3"/>
        <v>июля</v>
      </c>
      <c r="H38" s="112">
        <f t="shared" si="4"/>
        <v>11</v>
      </c>
      <c r="I38" s="75" t="str">
        <f t="shared" si="5"/>
        <v>1927</v>
      </c>
      <c r="J38" s="75" t="str">
        <f t="shared" si="6"/>
        <v>июл</v>
      </c>
      <c r="K38" s="75">
        <f t="shared" si="7"/>
        <v>7</v>
      </c>
      <c r="L38" s="113">
        <f t="shared" si="8"/>
        <v>10044</v>
      </c>
      <c r="M38" s="108"/>
      <c r="P38" s="83" t="s">
        <v>419</v>
      </c>
    </row>
    <row r="39" spans="2:22" x14ac:dyDescent="0.2">
      <c r="B39" s="81">
        <v>1347</v>
      </c>
      <c r="C39" s="81" t="s">
        <v>310</v>
      </c>
      <c r="D39" s="112">
        <f t="shared" si="0"/>
        <v>3</v>
      </c>
      <c r="E39" s="112">
        <f t="shared" si="1"/>
        <v>8</v>
      </c>
      <c r="F39" s="112" t="str">
        <f t="shared" si="2"/>
        <v>20</v>
      </c>
      <c r="G39" s="112" t="str">
        <f t="shared" si="3"/>
        <v>июня</v>
      </c>
      <c r="H39" s="112">
        <f t="shared" si="4"/>
        <v>12</v>
      </c>
      <c r="I39" s="75" t="str">
        <f t="shared" si="5"/>
        <v>1928</v>
      </c>
      <c r="J39" s="75" t="str">
        <f t="shared" si="6"/>
        <v>июн</v>
      </c>
      <c r="K39" s="75">
        <f t="shared" si="7"/>
        <v>6</v>
      </c>
      <c r="L39" s="113">
        <f t="shared" si="8"/>
        <v>10399</v>
      </c>
      <c r="M39" s="108"/>
      <c r="U39" s="75"/>
      <c r="V39" s="75"/>
    </row>
    <row r="40" spans="2:22" x14ac:dyDescent="0.2">
      <c r="B40" s="81">
        <v>1348</v>
      </c>
      <c r="C40" s="81" t="s">
        <v>311</v>
      </c>
      <c r="D40" s="112">
        <f t="shared" si="0"/>
        <v>2</v>
      </c>
      <c r="E40" s="112">
        <f t="shared" si="1"/>
        <v>7</v>
      </c>
      <c r="F40" s="112" t="str">
        <f t="shared" si="2"/>
        <v>9</v>
      </c>
      <c r="G40" s="112" t="str">
        <f t="shared" si="3"/>
        <v>июня</v>
      </c>
      <c r="H40" s="112">
        <f t="shared" si="4"/>
        <v>11</v>
      </c>
      <c r="I40" s="75" t="str">
        <f t="shared" si="5"/>
        <v>1929</v>
      </c>
      <c r="J40" s="75" t="str">
        <f t="shared" si="6"/>
        <v>июн</v>
      </c>
      <c r="K40" s="75">
        <f t="shared" si="7"/>
        <v>6</v>
      </c>
      <c r="L40" s="113">
        <f t="shared" si="8"/>
        <v>10753</v>
      </c>
      <c r="M40" s="108"/>
      <c r="N40" s="111"/>
      <c r="Q40" s="83"/>
      <c r="R40" s="83"/>
      <c r="U40" s="75"/>
      <c r="V40" s="75">
        <f>VALUE(MONTH($T$44))</f>
        <v>12</v>
      </c>
    </row>
    <row r="41" spans="2:22" x14ac:dyDescent="0.2">
      <c r="B41" s="81">
        <v>1349</v>
      </c>
      <c r="C41" s="81" t="s">
        <v>312</v>
      </c>
      <c r="D41" s="112">
        <f t="shared" si="0"/>
        <v>3</v>
      </c>
      <c r="E41" s="112">
        <f t="shared" si="1"/>
        <v>7</v>
      </c>
      <c r="F41" s="112" t="str">
        <f t="shared" si="2"/>
        <v>29</v>
      </c>
      <c r="G41" s="112" t="str">
        <f t="shared" si="3"/>
        <v>мая</v>
      </c>
      <c r="H41" s="112">
        <f t="shared" si="4"/>
        <v>11</v>
      </c>
      <c r="I41" s="75" t="str">
        <f t="shared" si="5"/>
        <v>1930</v>
      </c>
      <c r="J41" s="75" t="str">
        <f t="shared" si="6"/>
        <v>мая</v>
      </c>
      <c r="K41" s="75">
        <f t="shared" si="7"/>
        <v>5</v>
      </c>
      <c r="L41" s="113">
        <f t="shared" si="8"/>
        <v>11107</v>
      </c>
      <c r="M41" s="108"/>
      <c r="N41" s="111"/>
      <c r="Q41" s="83"/>
      <c r="R41" s="83"/>
      <c r="U41" s="75" t="s">
        <v>410</v>
      </c>
      <c r="V41" s="75">
        <f>YEAR($T$44)</f>
        <v>2010</v>
      </c>
    </row>
    <row r="42" spans="2:22" x14ac:dyDescent="0.2">
      <c r="B42" s="81">
        <v>1350</v>
      </c>
      <c r="C42" s="81" t="s">
        <v>313</v>
      </c>
      <c r="D42" s="112">
        <f t="shared" si="0"/>
        <v>3</v>
      </c>
      <c r="E42" s="112">
        <f t="shared" si="1"/>
        <v>7</v>
      </c>
      <c r="F42" s="112" t="str">
        <f t="shared" si="2"/>
        <v>19</v>
      </c>
      <c r="G42" s="112" t="str">
        <f t="shared" si="3"/>
        <v>мая</v>
      </c>
      <c r="H42" s="112">
        <f t="shared" si="4"/>
        <v>11</v>
      </c>
      <c r="I42" s="75" t="str">
        <f t="shared" si="5"/>
        <v>1931</v>
      </c>
      <c r="J42" s="75" t="str">
        <f t="shared" si="6"/>
        <v>мая</v>
      </c>
      <c r="K42" s="75">
        <f t="shared" si="7"/>
        <v>5</v>
      </c>
      <c r="L42" s="113">
        <f t="shared" si="8"/>
        <v>11462</v>
      </c>
      <c r="M42" s="108"/>
      <c r="N42" s="111"/>
      <c r="O42" s="83" t="s">
        <v>409</v>
      </c>
      <c r="U42" s="75"/>
      <c r="V42" s="75">
        <f>VALUE($V$41)</f>
        <v>2010</v>
      </c>
    </row>
    <row r="43" spans="2:22" x14ac:dyDescent="0.2">
      <c r="B43" s="81">
        <v>1351</v>
      </c>
      <c r="C43" s="81" t="s">
        <v>314</v>
      </c>
      <c r="D43" s="112">
        <f t="shared" si="0"/>
        <v>2</v>
      </c>
      <c r="E43" s="112">
        <f t="shared" si="1"/>
        <v>6</v>
      </c>
      <c r="F43" s="112" t="str">
        <f t="shared" si="2"/>
        <v>7</v>
      </c>
      <c r="G43" s="112" t="str">
        <f t="shared" si="3"/>
        <v>мая</v>
      </c>
      <c r="H43" s="112">
        <f t="shared" si="4"/>
        <v>10</v>
      </c>
      <c r="I43" s="75" t="str">
        <f t="shared" si="5"/>
        <v>1932</v>
      </c>
      <c r="J43" s="75" t="str">
        <f t="shared" si="6"/>
        <v>мая</v>
      </c>
      <c r="K43" s="75">
        <f t="shared" si="7"/>
        <v>5</v>
      </c>
      <c r="L43" s="113">
        <f t="shared" si="8"/>
        <v>11816</v>
      </c>
      <c r="M43" s="108"/>
      <c r="N43" s="111"/>
      <c r="Q43" s="83"/>
      <c r="R43" s="83"/>
      <c r="U43" s="75"/>
      <c r="V43" s="75">
        <f>MOD($V$42,100)</f>
        <v>10</v>
      </c>
    </row>
    <row r="44" spans="2:22" x14ac:dyDescent="0.2">
      <c r="B44" s="81">
        <v>1352</v>
      </c>
      <c r="C44" s="81" t="s">
        <v>315</v>
      </c>
      <c r="D44" s="112">
        <f t="shared" si="0"/>
        <v>3</v>
      </c>
      <c r="E44" s="112">
        <f t="shared" si="1"/>
        <v>10</v>
      </c>
      <c r="F44" s="112" t="str">
        <f t="shared" si="2"/>
        <v>26</v>
      </c>
      <c r="G44" s="112" t="str">
        <f t="shared" si="3"/>
        <v>апреля</v>
      </c>
      <c r="H44" s="112">
        <f t="shared" si="4"/>
        <v>14</v>
      </c>
      <c r="I44" s="75" t="str">
        <f t="shared" si="5"/>
        <v>1933</v>
      </c>
      <c r="J44" s="75" t="str">
        <f t="shared" si="6"/>
        <v>апр</v>
      </c>
      <c r="K44" s="75">
        <f t="shared" si="7"/>
        <v>4</v>
      </c>
      <c r="L44" s="113">
        <f t="shared" si="8"/>
        <v>12170</v>
      </c>
      <c r="M44" s="108"/>
      <c r="N44" s="111" t="s">
        <v>420</v>
      </c>
      <c r="T44" s="108">
        <f>VLOOKUP($Q$27,B10:L125,11,0)</f>
        <v>40520</v>
      </c>
      <c r="U44" s="75">
        <f>MOD($V$43,4)</f>
        <v>2</v>
      </c>
      <c r="V44" s="75" t="str">
        <f>IF($U$44&lt;&gt;0,"нет","да")</f>
        <v>нет</v>
      </c>
    </row>
    <row r="45" spans="2:22" x14ac:dyDescent="0.2">
      <c r="B45" s="81">
        <v>1353</v>
      </c>
      <c r="C45" s="81" t="s">
        <v>316</v>
      </c>
      <c r="D45" s="112">
        <f t="shared" si="0"/>
        <v>3</v>
      </c>
      <c r="E45" s="112">
        <f t="shared" si="1"/>
        <v>10</v>
      </c>
      <c r="F45" s="112" t="str">
        <f t="shared" si="2"/>
        <v>16</v>
      </c>
      <c r="G45" s="112" t="str">
        <f t="shared" si="3"/>
        <v>апреля</v>
      </c>
      <c r="H45" s="112">
        <f t="shared" si="4"/>
        <v>14</v>
      </c>
      <c r="I45" s="75" t="str">
        <f t="shared" si="5"/>
        <v>1934</v>
      </c>
      <c r="J45" s="75" t="str">
        <f t="shared" si="6"/>
        <v>апр</v>
      </c>
      <c r="K45" s="75">
        <f t="shared" si="7"/>
        <v>4</v>
      </c>
      <c r="L45" s="113">
        <f t="shared" si="8"/>
        <v>12525</v>
      </c>
      <c r="M45" s="108"/>
      <c r="N45" s="111" t="s">
        <v>412</v>
      </c>
      <c r="T45" s="90">
        <f>IF(V40=1,0,0)+IF(V40=2,SUM(S10:S10),0)+IF(V40=3,SUM(S10:S11),0)+IF(V40=4,SUM(S10:S12),0)+IF(V40=5,SUM(S10:S13),0)+IF(V40=6,SUM(S10:S14),0)+IF(V40=7,SUM(S10:S15),0)+IF(V40=8,SUM(S10:S16),0)+IF(V40=9,SUM(S10:S17),0)+IF(V40=10,SUM(S10:S18),0)+IF(V40=11,SUM(S10:S19),0)+IF(V40=12,SUM(S10:S20),0)</f>
        <v>334</v>
      </c>
    </row>
    <row r="46" spans="2:22" x14ac:dyDescent="0.2">
      <c r="B46" s="81">
        <v>1354</v>
      </c>
      <c r="C46" s="81" t="s">
        <v>317</v>
      </c>
      <c r="D46" s="112">
        <f t="shared" si="0"/>
        <v>2</v>
      </c>
      <c r="E46" s="112">
        <f t="shared" si="1"/>
        <v>9</v>
      </c>
      <c r="F46" s="112" t="str">
        <f t="shared" si="2"/>
        <v>5</v>
      </c>
      <c r="G46" s="112" t="str">
        <f t="shared" si="3"/>
        <v>апреля</v>
      </c>
      <c r="H46" s="112">
        <f t="shared" si="4"/>
        <v>13</v>
      </c>
      <c r="I46" s="75" t="str">
        <f t="shared" si="5"/>
        <v>1935</v>
      </c>
      <c r="J46" s="75" t="str">
        <f t="shared" si="6"/>
        <v>апр</v>
      </c>
      <c r="K46" s="75">
        <f t="shared" si="7"/>
        <v>4</v>
      </c>
      <c r="L46" s="113">
        <f t="shared" si="8"/>
        <v>12879</v>
      </c>
      <c r="M46" s="108"/>
      <c r="N46" s="111" t="s">
        <v>411</v>
      </c>
      <c r="T46" s="109">
        <f>VALUE(DAY(T44))-1</f>
        <v>7</v>
      </c>
    </row>
    <row r="47" spans="2:22" x14ac:dyDescent="0.2">
      <c r="B47" s="81">
        <v>1355</v>
      </c>
      <c r="C47" s="81" t="s">
        <v>318</v>
      </c>
      <c r="D47" s="112">
        <f t="shared" si="0"/>
        <v>3</v>
      </c>
      <c r="E47" s="112">
        <f t="shared" si="1"/>
        <v>9</v>
      </c>
      <c r="F47" s="112" t="str">
        <f t="shared" si="2"/>
        <v>24</v>
      </c>
      <c r="G47" s="112" t="str">
        <f t="shared" si="3"/>
        <v>марта</v>
      </c>
      <c r="H47" s="112">
        <f t="shared" si="4"/>
        <v>13</v>
      </c>
      <c r="I47" s="75" t="str">
        <f t="shared" si="5"/>
        <v>1936</v>
      </c>
      <c r="J47" s="75" t="str">
        <f t="shared" si="6"/>
        <v>мар</v>
      </c>
      <c r="K47" s="75">
        <f t="shared" si="7"/>
        <v>3</v>
      </c>
      <c r="L47" s="113">
        <f t="shared" si="8"/>
        <v>13233</v>
      </c>
      <c r="M47" s="108"/>
      <c r="N47" s="111" t="s">
        <v>413</v>
      </c>
      <c r="T47" s="109">
        <f>T45+T46</f>
        <v>341</v>
      </c>
    </row>
    <row r="48" spans="2:22" x14ac:dyDescent="0.2">
      <c r="B48" s="81">
        <v>1356</v>
      </c>
      <c r="C48" s="81" t="s">
        <v>319</v>
      </c>
      <c r="D48" s="112">
        <f t="shared" si="0"/>
        <v>3</v>
      </c>
      <c r="E48" s="112">
        <f t="shared" si="1"/>
        <v>9</v>
      </c>
      <c r="F48" s="112" t="str">
        <f t="shared" si="2"/>
        <v>14</v>
      </c>
      <c r="G48" s="112" t="str">
        <f t="shared" si="3"/>
        <v>марта</v>
      </c>
      <c r="H48" s="112">
        <f t="shared" si="4"/>
        <v>13</v>
      </c>
      <c r="I48" s="75" t="str">
        <f t="shared" si="5"/>
        <v>1937</v>
      </c>
      <c r="J48" s="75" t="str">
        <f t="shared" si="6"/>
        <v>мар</v>
      </c>
      <c r="K48" s="75">
        <f t="shared" si="7"/>
        <v>3</v>
      </c>
      <c r="L48" s="113">
        <f t="shared" si="8"/>
        <v>13588</v>
      </c>
      <c r="M48" s="108"/>
      <c r="N48" s="111" t="s">
        <v>414</v>
      </c>
      <c r="T48" s="90">
        <f>IF(Q26=1,0,0)+IF(Q26=2,SUM(P10:P10),0)+IF(Q26=3,SUM(P10:P11),0)+IF(Q26=4,SUM(P10:P12),0)+IF(Q26=5,SUM(P10:P13),0)+IF(Q26=6,SUM(P10:P14),0)+IF(Q26=7,SUM(P10:P15),0)+IF(Q26=8,SUM(P10:P16),0)+IF(Q26=9,SUM(P10:P17),0)+IF(Q26=10,SUM(P10:P18),0)+IF(Q26=11,SUM(P10:P19),0)+IF(Q26=12,SUM(P10:P20),0)</f>
        <v>30</v>
      </c>
    </row>
    <row r="49" spans="2:20" x14ac:dyDescent="0.2">
      <c r="B49" s="81">
        <v>1357</v>
      </c>
      <c r="C49" s="81" t="s">
        <v>320</v>
      </c>
      <c r="D49" s="112">
        <f t="shared" si="0"/>
        <v>2</v>
      </c>
      <c r="E49" s="112">
        <f t="shared" si="1"/>
        <v>8</v>
      </c>
      <c r="F49" s="112" t="str">
        <f t="shared" si="2"/>
        <v>3</v>
      </c>
      <c r="G49" s="112" t="str">
        <f t="shared" si="3"/>
        <v>марта</v>
      </c>
      <c r="H49" s="112">
        <f t="shared" si="4"/>
        <v>12</v>
      </c>
      <c r="I49" s="75" t="str">
        <f t="shared" si="5"/>
        <v>1938</v>
      </c>
      <c r="J49" s="75" t="str">
        <f t="shared" si="6"/>
        <v>мар</v>
      </c>
      <c r="K49" s="75">
        <f t="shared" si="7"/>
        <v>3</v>
      </c>
      <c r="L49" s="113">
        <f t="shared" si="8"/>
        <v>13942</v>
      </c>
      <c r="M49" s="108"/>
      <c r="N49" s="111" t="s">
        <v>417</v>
      </c>
      <c r="T49">
        <f>T48+Q25</f>
        <v>32</v>
      </c>
    </row>
    <row r="50" spans="2:20" x14ac:dyDescent="0.2">
      <c r="B50" s="81">
        <v>1358</v>
      </c>
      <c r="C50" s="81" t="s">
        <v>321</v>
      </c>
      <c r="D50" s="112">
        <f t="shared" si="0"/>
        <v>3</v>
      </c>
      <c r="E50" s="112">
        <f t="shared" si="1"/>
        <v>11</v>
      </c>
      <c r="F50" s="112" t="str">
        <f t="shared" si="2"/>
        <v>21</v>
      </c>
      <c r="G50" s="112" t="str">
        <f t="shared" si="3"/>
        <v>февраля</v>
      </c>
      <c r="H50" s="112">
        <f t="shared" si="4"/>
        <v>15</v>
      </c>
      <c r="I50" s="75" t="str">
        <f t="shared" si="5"/>
        <v>1939</v>
      </c>
      <c r="J50" s="75" t="str">
        <f t="shared" si="6"/>
        <v>фев</v>
      </c>
      <c r="K50" s="75">
        <f t="shared" si="7"/>
        <v>2</v>
      </c>
      <c r="L50" s="113">
        <f t="shared" si="8"/>
        <v>14297</v>
      </c>
      <c r="M50" s="108"/>
      <c r="N50" s="111" t="s">
        <v>415</v>
      </c>
      <c r="T50" s="109">
        <f>T47+T49-1</f>
        <v>372</v>
      </c>
    </row>
    <row r="51" spans="2:20" x14ac:dyDescent="0.2">
      <c r="B51" s="81">
        <v>1359</v>
      </c>
      <c r="C51" s="81" t="s">
        <v>322</v>
      </c>
      <c r="D51" s="112">
        <f t="shared" si="0"/>
        <v>3</v>
      </c>
      <c r="E51" s="112">
        <f t="shared" si="1"/>
        <v>11</v>
      </c>
      <c r="F51" s="112" t="str">
        <f t="shared" si="2"/>
        <v>10</v>
      </c>
      <c r="G51" s="112" t="str">
        <f t="shared" si="3"/>
        <v>февраля</v>
      </c>
      <c r="H51" s="112">
        <f t="shared" si="4"/>
        <v>15</v>
      </c>
      <c r="I51" s="75" t="str">
        <f t="shared" si="5"/>
        <v>1940</v>
      </c>
      <c r="J51" s="75" t="str">
        <f t="shared" si="6"/>
        <v>фев</v>
      </c>
      <c r="K51" s="75">
        <f t="shared" si="7"/>
        <v>2</v>
      </c>
      <c r="L51" s="113">
        <f t="shared" si="8"/>
        <v>14651</v>
      </c>
      <c r="M51" s="108"/>
      <c r="N51" s="111" t="s">
        <v>416</v>
      </c>
      <c r="T51" s="108">
        <f>DATE(V42,1,1)+T50-1</f>
        <v>40550</v>
      </c>
    </row>
    <row r="52" spans="2:20" x14ac:dyDescent="0.2">
      <c r="B52" s="81">
        <v>1360</v>
      </c>
      <c r="C52" s="81" t="s">
        <v>323</v>
      </c>
      <c r="D52" s="112">
        <f t="shared" si="0"/>
        <v>3</v>
      </c>
      <c r="E52" s="112">
        <f t="shared" si="1"/>
        <v>10</v>
      </c>
      <c r="F52" s="112" t="str">
        <f t="shared" si="2"/>
        <v>29</v>
      </c>
      <c r="G52" s="112" t="str">
        <f t="shared" si="3"/>
        <v>января</v>
      </c>
      <c r="H52" s="112">
        <f t="shared" si="4"/>
        <v>14</v>
      </c>
      <c r="I52" s="75" t="str">
        <f t="shared" si="5"/>
        <v>1941</v>
      </c>
      <c r="J52" s="75" t="str">
        <f t="shared" si="6"/>
        <v>янв</v>
      </c>
      <c r="K52" s="75">
        <f t="shared" si="7"/>
        <v>1</v>
      </c>
      <c r="L52" s="113">
        <f t="shared" si="8"/>
        <v>15005</v>
      </c>
      <c r="M52" s="108"/>
    </row>
    <row r="53" spans="2:20" x14ac:dyDescent="0.2">
      <c r="B53" s="81">
        <v>1361</v>
      </c>
      <c r="C53" s="81" t="s">
        <v>324</v>
      </c>
      <c r="D53" s="112">
        <f t="shared" si="0"/>
        <v>3</v>
      </c>
      <c r="E53" s="112">
        <f t="shared" si="1"/>
        <v>10</v>
      </c>
      <c r="F53" s="112" t="str">
        <f t="shared" si="2"/>
        <v>19</v>
      </c>
      <c r="G53" s="112" t="str">
        <f t="shared" si="3"/>
        <v>января</v>
      </c>
      <c r="H53" s="112">
        <f t="shared" si="4"/>
        <v>14</v>
      </c>
      <c r="I53" s="75" t="str">
        <f t="shared" si="5"/>
        <v>1942</v>
      </c>
      <c r="J53" s="75" t="str">
        <f t="shared" si="6"/>
        <v>янв</v>
      </c>
      <c r="K53" s="75">
        <f t="shared" si="7"/>
        <v>1</v>
      </c>
      <c r="L53" s="113">
        <f t="shared" si="8"/>
        <v>15360</v>
      </c>
      <c r="M53" s="108"/>
      <c r="N53" s="110" t="s">
        <v>418</v>
      </c>
    </row>
    <row r="54" spans="2:20" x14ac:dyDescent="0.2">
      <c r="B54" s="81">
        <v>1362</v>
      </c>
      <c r="C54" s="81" t="s">
        <v>325</v>
      </c>
      <c r="D54" s="112">
        <f t="shared" si="0"/>
        <v>2</v>
      </c>
      <c r="E54" s="112">
        <f t="shared" si="1"/>
        <v>9</v>
      </c>
      <c r="F54" s="112" t="str">
        <f t="shared" si="2"/>
        <v>8</v>
      </c>
      <c r="G54" s="112" t="str">
        <f t="shared" si="3"/>
        <v>января</v>
      </c>
      <c r="H54" s="112">
        <f t="shared" si="4"/>
        <v>13</v>
      </c>
      <c r="I54" s="75" t="str">
        <f t="shared" si="5"/>
        <v>1943</v>
      </c>
      <c r="J54" s="75" t="str">
        <f t="shared" si="6"/>
        <v>янв</v>
      </c>
      <c r="K54" s="75">
        <f t="shared" si="7"/>
        <v>1</v>
      </c>
      <c r="L54" s="113">
        <f t="shared" si="8"/>
        <v>15714</v>
      </c>
      <c r="M54" s="108"/>
    </row>
    <row r="55" spans="2:20" x14ac:dyDescent="0.2">
      <c r="B55" s="81">
        <v>1363</v>
      </c>
      <c r="C55" s="81" t="s">
        <v>326</v>
      </c>
      <c r="D55" s="112">
        <f t="shared" si="0"/>
        <v>3</v>
      </c>
      <c r="E55" s="112">
        <f t="shared" si="1"/>
        <v>11</v>
      </c>
      <c r="F55" s="112" t="str">
        <f t="shared" si="2"/>
        <v>28</v>
      </c>
      <c r="G55" s="112" t="str">
        <f t="shared" si="3"/>
        <v>декабря</v>
      </c>
      <c r="H55" s="112">
        <f t="shared" si="4"/>
        <v>15</v>
      </c>
      <c r="I55" s="75" t="str">
        <f t="shared" si="5"/>
        <v>1943</v>
      </c>
      <c r="J55" s="75" t="str">
        <f t="shared" si="6"/>
        <v>дек</v>
      </c>
      <c r="K55" s="75">
        <f t="shared" si="7"/>
        <v>12</v>
      </c>
      <c r="L55" s="113">
        <f t="shared" si="8"/>
        <v>16068</v>
      </c>
      <c r="M55" s="108"/>
    </row>
    <row r="56" spans="2:20" x14ac:dyDescent="0.2">
      <c r="B56" s="81">
        <v>1364</v>
      </c>
      <c r="C56" s="81" t="s">
        <v>327</v>
      </c>
      <c r="D56" s="112">
        <f t="shared" si="0"/>
        <v>3</v>
      </c>
      <c r="E56" s="112">
        <f t="shared" si="1"/>
        <v>11</v>
      </c>
      <c r="F56" s="112" t="str">
        <f t="shared" si="2"/>
        <v>17</v>
      </c>
      <c r="G56" s="112" t="str">
        <f t="shared" si="3"/>
        <v>декабря</v>
      </c>
      <c r="H56" s="112">
        <f t="shared" si="4"/>
        <v>15</v>
      </c>
      <c r="I56" s="75" t="str">
        <f t="shared" si="5"/>
        <v>1944</v>
      </c>
      <c r="J56" s="75" t="str">
        <f t="shared" si="6"/>
        <v>дек</v>
      </c>
      <c r="K56" s="75">
        <f t="shared" si="7"/>
        <v>12</v>
      </c>
      <c r="L56" s="113">
        <f t="shared" si="8"/>
        <v>16423</v>
      </c>
      <c r="M56" s="108"/>
    </row>
    <row r="57" spans="2:20" x14ac:dyDescent="0.2">
      <c r="B57" s="81">
        <v>1365</v>
      </c>
      <c r="C57" s="81" t="s">
        <v>328</v>
      </c>
      <c r="D57" s="112">
        <f t="shared" si="0"/>
        <v>2</v>
      </c>
      <c r="E57" s="112">
        <f t="shared" si="1"/>
        <v>10</v>
      </c>
      <c r="F57" s="112" t="str">
        <f t="shared" si="2"/>
        <v>6</v>
      </c>
      <c r="G57" s="112" t="str">
        <f t="shared" si="3"/>
        <v>декабря</v>
      </c>
      <c r="H57" s="112">
        <f t="shared" si="4"/>
        <v>14</v>
      </c>
      <c r="I57" s="75" t="str">
        <f t="shared" si="5"/>
        <v>1945</v>
      </c>
      <c r="J57" s="75" t="str">
        <f t="shared" si="6"/>
        <v>дек</v>
      </c>
      <c r="K57" s="75">
        <f t="shared" si="7"/>
        <v>12</v>
      </c>
      <c r="L57" s="113">
        <f t="shared" si="8"/>
        <v>16777</v>
      </c>
      <c r="M57" s="108"/>
    </row>
    <row r="58" spans="2:20" x14ac:dyDescent="0.2">
      <c r="B58" s="81">
        <v>1366</v>
      </c>
      <c r="C58" s="81" t="s">
        <v>329</v>
      </c>
      <c r="D58" s="112">
        <f t="shared" si="0"/>
        <v>3</v>
      </c>
      <c r="E58" s="112">
        <f t="shared" si="1"/>
        <v>10</v>
      </c>
      <c r="F58" s="112" t="str">
        <f t="shared" si="2"/>
        <v>25</v>
      </c>
      <c r="G58" s="112" t="str">
        <f t="shared" si="3"/>
        <v>ноября</v>
      </c>
      <c r="H58" s="112">
        <f t="shared" si="4"/>
        <v>14</v>
      </c>
      <c r="I58" s="75" t="str">
        <f t="shared" si="5"/>
        <v>1946</v>
      </c>
      <c r="J58" s="75" t="str">
        <f t="shared" si="6"/>
        <v>ноя</v>
      </c>
      <c r="K58" s="75">
        <f t="shared" si="7"/>
        <v>11</v>
      </c>
      <c r="L58" s="113">
        <f t="shared" si="8"/>
        <v>17131</v>
      </c>
      <c r="M58" s="108"/>
    </row>
    <row r="59" spans="2:20" x14ac:dyDescent="0.2">
      <c r="B59" s="81">
        <v>1367</v>
      </c>
      <c r="C59" s="81" t="s">
        <v>330</v>
      </c>
      <c r="D59" s="112">
        <f t="shared" si="0"/>
        <v>3</v>
      </c>
      <c r="E59" s="112">
        <f t="shared" si="1"/>
        <v>10</v>
      </c>
      <c r="F59" s="112" t="str">
        <f t="shared" si="2"/>
        <v>15</v>
      </c>
      <c r="G59" s="112" t="str">
        <f t="shared" si="3"/>
        <v>ноября</v>
      </c>
      <c r="H59" s="112">
        <f t="shared" si="4"/>
        <v>14</v>
      </c>
      <c r="I59" s="75" t="str">
        <f t="shared" si="5"/>
        <v>1947</v>
      </c>
      <c r="J59" s="75" t="str">
        <f t="shared" si="6"/>
        <v>ноя</v>
      </c>
      <c r="K59" s="75">
        <f t="shared" si="7"/>
        <v>11</v>
      </c>
      <c r="L59" s="113">
        <f t="shared" si="8"/>
        <v>17486</v>
      </c>
      <c r="M59" s="108"/>
    </row>
    <row r="60" spans="2:20" x14ac:dyDescent="0.2">
      <c r="B60" s="81">
        <v>1368</v>
      </c>
      <c r="C60" s="81" t="s">
        <v>331</v>
      </c>
      <c r="D60" s="112">
        <f t="shared" si="0"/>
        <v>2</v>
      </c>
      <c r="E60" s="112">
        <f t="shared" si="1"/>
        <v>9</v>
      </c>
      <c r="F60" s="112" t="str">
        <f t="shared" si="2"/>
        <v>3</v>
      </c>
      <c r="G60" s="112" t="str">
        <f t="shared" si="3"/>
        <v>ноября</v>
      </c>
      <c r="H60" s="112">
        <f t="shared" si="4"/>
        <v>13</v>
      </c>
      <c r="I60" s="75" t="str">
        <f t="shared" si="5"/>
        <v>1948</v>
      </c>
      <c r="J60" s="75" t="str">
        <f t="shared" si="6"/>
        <v>ноя</v>
      </c>
      <c r="K60" s="75">
        <f t="shared" si="7"/>
        <v>11</v>
      </c>
      <c r="L60" s="113">
        <f t="shared" si="8"/>
        <v>17840</v>
      </c>
      <c r="M60" s="108"/>
    </row>
    <row r="61" spans="2:20" x14ac:dyDescent="0.2">
      <c r="B61" s="81">
        <v>1369</v>
      </c>
      <c r="C61" s="81" t="s">
        <v>332</v>
      </c>
      <c r="D61" s="112">
        <f t="shared" si="0"/>
        <v>3</v>
      </c>
      <c r="E61" s="112">
        <f t="shared" si="1"/>
        <v>11</v>
      </c>
      <c r="F61" s="112" t="str">
        <f t="shared" si="2"/>
        <v>24</v>
      </c>
      <c r="G61" s="112" t="str">
        <f t="shared" si="3"/>
        <v>октября</v>
      </c>
      <c r="H61" s="112">
        <f t="shared" si="4"/>
        <v>15</v>
      </c>
      <c r="I61" s="75" t="str">
        <f t="shared" si="5"/>
        <v>1949</v>
      </c>
      <c r="J61" s="75" t="str">
        <f t="shared" si="6"/>
        <v>окт</v>
      </c>
      <c r="K61" s="75">
        <f t="shared" si="7"/>
        <v>10</v>
      </c>
      <c r="L61" s="113">
        <f t="shared" si="8"/>
        <v>18195</v>
      </c>
      <c r="M61" s="108"/>
    </row>
    <row r="62" spans="2:20" x14ac:dyDescent="0.2">
      <c r="B62" s="81">
        <v>1370</v>
      </c>
      <c r="C62" s="81" t="s">
        <v>333</v>
      </c>
      <c r="D62" s="112">
        <f t="shared" si="0"/>
        <v>3</v>
      </c>
      <c r="E62" s="112">
        <f t="shared" si="1"/>
        <v>11</v>
      </c>
      <c r="F62" s="112" t="str">
        <f t="shared" si="2"/>
        <v>13</v>
      </c>
      <c r="G62" s="112" t="str">
        <f t="shared" si="3"/>
        <v>октября</v>
      </c>
      <c r="H62" s="112">
        <f t="shared" si="4"/>
        <v>15</v>
      </c>
      <c r="I62" s="75" t="str">
        <f t="shared" si="5"/>
        <v>1950</v>
      </c>
      <c r="J62" s="75" t="str">
        <f t="shared" si="6"/>
        <v>окт</v>
      </c>
      <c r="K62" s="75">
        <f t="shared" si="7"/>
        <v>10</v>
      </c>
      <c r="L62" s="113">
        <f t="shared" si="8"/>
        <v>18549</v>
      </c>
      <c r="M62" s="108"/>
    </row>
    <row r="63" spans="2:20" x14ac:dyDescent="0.2">
      <c r="B63" s="81">
        <v>1371</v>
      </c>
      <c r="C63" s="81" t="s">
        <v>334</v>
      </c>
      <c r="D63" s="112">
        <f t="shared" si="0"/>
        <v>2</v>
      </c>
      <c r="E63" s="112">
        <f t="shared" si="1"/>
        <v>10</v>
      </c>
      <c r="F63" s="112" t="str">
        <f t="shared" si="2"/>
        <v>2</v>
      </c>
      <c r="G63" s="112" t="str">
        <f t="shared" si="3"/>
        <v>октября</v>
      </c>
      <c r="H63" s="112">
        <f t="shared" si="4"/>
        <v>14</v>
      </c>
      <c r="I63" s="75" t="str">
        <f t="shared" si="5"/>
        <v>1951</v>
      </c>
      <c r="J63" s="75" t="str">
        <f t="shared" si="6"/>
        <v>окт</v>
      </c>
      <c r="K63" s="75">
        <f t="shared" si="7"/>
        <v>10</v>
      </c>
      <c r="L63" s="113">
        <f t="shared" si="8"/>
        <v>18903</v>
      </c>
      <c r="M63" s="108"/>
    </row>
    <row r="64" spans="2:20" x14ac:dyDescent="0.2">
      <c r="B64" s="81">
        <v>1372</v>
      </c>
      <c r="C64" s="81" t="s">
        <v>335</v>
      </c>
      <c r="D64" s="112">
        <f t="shared" si="0"/>
        <v>3</v>
      </c>
      <c r="E64" s="112">
        <f t="shared" si="1"/>
        <v>12</v>
      </c>
      <c r="F64" s="112" t="str">
        <f t="shared" si="2"/>
        <v>21</v>
      </c>
      <c r="G64" s="112" t="str">
        <f t="shared" si="3"/>
        <v>сентября</v>
      </c>
      <c r="H64" s="112">
        <f t="shared" si="4"/>
        <v>16</v>
      </c>
      <c r="I64" s="75" t="str">
        <f t="shared" si="5"/>
        <v>1952</v>
      </c>
      <c r="J64" s="75" t="str">
        <f t="shared" si="6"/>
        <v>сен</v>
      </c>
      <c r="K64" s="75">
        <f t="shared" si="7"/>
        <v>0</v>
      </c>
      <c r="L64" s="113">
        <f t="shared" si="8"/>
        <v>18983</v>
      </c>
      <c r="M64" s="108"/>
    </row>
    <row r="65" spans="2:13" x14ac:dyDescent="0.2">
      <c r="B65" s="81">
        <v>1373</v>
      </c>
      <c r="C65" s="81" t="s">
        <v>336</v>
      </c>
      <c r="D65" s="112">
        <f t="shared" si="0"/>
        <v>3</v>
      </c>
      <c r="E65" s="112">
        <f t="shared" si="1"/>
        <v>12</v>
      </c>
      <c r="F65" s="112" t="str">
        <f t="shared" si="2"/>
        <v>10</v>
      </c>
      <c r="G65" s="112" t="str">
        <f t="shared" si="3"/>
        <v>сентября</v>
      </c>
      <c r="H65" s="112">
        <f t="shared" si="4"/>
        <v>16</v>
      </c>
      <c r="I65" s="75" t="str">
        <f t="shared" si="5"/>
        <v>1953</v>
      </c>
      <c r="J65" s="75" t="str">
        <f t="shared" si="6"/>
        <v>сен</v>
      </c>
      <c r="K65" s="75">
        <f t="shared" si="7"/>
        <v>0</v>
      </c>
      <c r="L65" s="113">
        <f t="shared" si="8"/>
        <v>19338</v>
      </c>
      <c r="M65" s="108"/>
    </row>
    <row r="66" spans="2:13" x14ac:dyDescent="0.2">
      <c r="B66" s="81">
        <v>1374</v>
      </c>
      <c r="C66" s="81" t="s">
        <v>337</v>
      </c>
      <c r="D66" s="112">
        <f t="shared" si="0"/>
        <v>3</v>
      </c>
      <c r="E66" s="112">
        <f t="shared" si="1"/>
        <v>11</v>
      </c>
      <c r="F66" s="112" t="str">
        <f t="shared" si="2"/>
        <v>30</v>
      </c>
      <c r="G66" s="112" t="str">
        <f t="shared" si="3"/>
        <v>августа</v>
      </c>
      <c r="H66" s="112">
        <f t="shared" si="4"/>
        <v>15</v>
      </c>
      <c r="I66" s="75" t="str">
        <f t="shared" si="5"/>
        <v>1954</v>
      </c>
      <c r="J66" s="75" t="str">
        <f t="shared" si="6"/>
        <v>авг</v>
      </c>
      <c r="K66" s="75">
        <f t="shared" si="7"/>
        <v>8</v>
      </c>
      <c r="L66" s="113">
        <f t="shared" si="8"/>
        <v>19966</v>
      </c>
      <c r="M66" s="108"/>
    </row>
    <row r="67" spans="2:13" x14ac:dyDescent="0.2">
      <c r="B67" s="81">
        <v>1375</v>
      </c>
      <c r="C67" s="81" t="s">
        <v>338</v>
      </c>
      <c r="D67" s="112">
        <f t="shared" si="0"/>
        <v>3</v>
      </c>
      <c r="E67" s="112">
        <f t="shared" si="1"/>
        <v>11</v>
      </c>
      <c r="F67" s="112" t="str">
        <f t="shared" si="2"/>
        <v>20</v>
      </c>
      <c r="G67" s="112" t="str">
        <f t="shared" si="3"/>
        <v>августа</v>
      </c>
      <c r="H67" s="112">
        <f t="shared" si="4"/>
        <v>15</v>
      </c>
      <c r="I67" s="75" t="str">
        <f t="shared" si="5"/>
        <v>1955</v>
      </c>
      <c r="J67" s="75" t="str">
        <f t="shared" si="6"/>
        <v>авг</v>
      </c>
      <c r="K67" s="75">
        <f t="shared" si="7"/>
        <v>8</v>
      </c>
      <c r="L67" s="113">
        <f t="shared" si="8"/>
        <v>20321</v>
      </c>
      <c r="M67" s="108"/>
    </row>
    <row r="68" spans="2:13" x14ac:dyDescent="0.2">
      <c r="B68" s="81">
        <v>1376</v>
      </c>
      <c r="C68" s="81" t="s">
        <v>339</v>
      </c>
      <c r="D68" s="112">
        <f t="shared" si="0"/>
        <v>2</v>
      </c>
      <c r="E68" s="112">
        <f t="shared" si="1"/>
        <v>10</v>
      </c>
      <c r="F68" s="112" t="str">
        <f t="shared" si="2"/>
        <v>8</v>
      </c>
      <c r="G68" s="112" t="str">
        <f t="shared" si="3"/>
        <v>августа</v>
      </c>
      <c r="H68" s="112">
        <f t="shared" si="4"/>
        <v>14</v>
      </c>
      <c r="I68" s="75" t="str">
        <f t="shared" si="5"/>
        <v>1956</v>
      </c>
      <c r="J68" s="75" t="str">
        <f t="shared" si="6"/>
        <v>авг</v>
      </c>
      <c r="K68" s="75">
        <f t="shared" si="7"/>
        <v>8</v>
      </c>
      <c r="L68" s="113">
        <f t="shared" si="8"/>
        <v>20675</v>
      </c>
      <c r="M68" s="108"/>
    </row>
    <row r="69" spans="2:13" x14ac:dyDescent="0.2">
      <c r="B69" s="81">
        <v>1377</v>
      </c>
      <c r="C69" s="81" t="s">
        <v>340</v>
      </c>
      <c r="D69" s="112">
        <f t="shared" si="0"/>
        <v>3</v>
      </c>
      <c r="E69" s="112">
        <f t="shared" si="1"/>
        <v>8</v>
      </c>
      <c r="F69" s="112" t="str">
        <f t="shared" si="2"/>
        <v>29</v>
      </c>
      <c r="G69" s="112" t="str">
        <f t="shared" si="3"/>
        <v>июля</v>
      </c>
      <c r="H69" s="112">
        <f t="shared" si="4"/>
        <v>12</v>
      </c>
      <c r="I69" s="75" t="str">
        <f t="shared" si="5"/>
        <v>1957</v>
      </c>
      <c r="J69" s="75" t="str">
        <f t="shared" si="6"/>
        <v>июл</v>
      </c>
      <c r="K69" s="75">
        <f t="shared" si="7"/>
        <v>7</v>
      </c>
      <c r="L69" s="113">
        <f t="shared" si="8"/>
        <v>21030</v>
      </c>
      <c r="M69" s="108"/>
    </row>
    <row r="70" spans="2:13" x14ac:dyDescent="0.2">
      <c r="B70" s="81">
        <v>1378</v>
      </c>
      <c r="C70" s="81" t="s">
        <v>341</v>
      </c>
      <c r="D70" s="112">
        <f t="shared" si="0"/>
        <v>3</v>
      </c>
      <c r="E70" s="112">
        <f t="shared" si="1"/>
        <v>8</v>
      </c>
      <c r="F70" s="112" t="str">
        <f t="shared" si="2"/>
        <v>18</v>
      </c>
      <c r="G70" s="112" t="str">
        <f t="shared" si="3"/>
        <v>июля</v>
      </c>
      <c r="H70" s="112">
        <f t="shared" si="4"/>
        <v>12</v>
      </c>
      <c r="I70" s="75" t="str">
        <f t="shared" si="5"/>
        <v>1958</v>
      </c>
      <c r="J70" s="75" t="str">
        <f t="shared" si="6"/>
        <v>июл</v>
      </c>
      <c r="K70" s="75">
        <f t="shared" si="7"/>
        <v>7</v>
      </c>
      <c r="L70" s="113">
        <f t="shared" si="8"/>
        <v>21384</v>
      </c>
      <c r="M70" s="108"/>
    </row>
    <row r="71" spans="2:13" x14ac:dyDescent="0.2">
      <c r="B71" s="81">
        <v>1379</v>
      </c>
      <c r="C71" s="81" t="s">
        <v>342</v>
      </c>
      <c r="D71" s="112">
        <f t="shared" si="0"/>
        <v>2</v>
      </c>
      <c r="E71" s="112">
        <f t="shared" si="1"/>
        <v>7</v>
      </c>
      <c r="F71" s="112" t="str">
        <f t="shared" si="2"/>
        <v>7</v>
      </c>
      <c r="G71" s="112" t="str">
        <f t="shared" si="3"/>
        <v>июля</v>
      </c>
      <c r="H71" s="112">
        <f t="shared" si="4"/>
        <v>11</v>
      </c>
      <c r="I71" s="75" t="str">
        <f t="shared" si="5"/>
        <v>1959</v>
      </c>
      <c r="J71" s="75" t="str">
        <f t="shared" si="6"/>
        <v>июл</v>
      </c>
      <c r="K71" s="75">
        <f t="shared" si="7"/>
        <v>7</v>
      </c>
      <c r="L71" s="113">
        <f t="shared" si="8"/>
        <v>21738</v>
      </c>
      <c r="M71" s="108"/>
    </row>
    <row r="72" spans="2:13" x14ac:dyDescent="0.2">
      <c r="B72" s="81">
        <v>1380</v>
      </c>
      <c r="C72" s="81" t="s">
        <v>343</v>
      </c>
      <c r="D72" s="112">
        <f t="shared" si="0"/>
        <v>3</v>
      </c>
      <c r="E72" s="112">
        <f t="shared" si="1"/>
        <v>8</v>
      </c>
      <c r="F72" s="112" t="str">
        <f t="shared" si="2"/>
        <v>25</v>
      </c>
      <c r="G72" s="112" t="str">
        <f t="shared" si="3"/>
        <v>июня</v>
      </c>
      <c r="H72" s="112">
        <f t="shared" si="4"/>
        <v>12</v>
      </c>
      <c r="I72" s="75" t="str">
        <f t="shared" si="5"/>
        <v>1960</v>
      </c>
      <c r="J72" s="75" t="str">
        <f t="shared" si="6"/>
        <v>июн</v>
      </c>
      <c r="K72" s="75">
        <f t="shared" si="7"/>
        <v>6</v>
      </c>
      <c r="L72" s="113">
        <f t="shared" si="8"/>
        <v>22092</v>
      </c>
      <c r="M72" s="108"/>
    </row>
    <row r="73" spans="2:13" x14ac:dyDescent="0.2">
      <c r="B73" s="81">
        <v>1381</v>
      </c>
      <c r="C73" s="81" t="s">
        <v>344</v>
      </c>
      <c r="D73" s="112">
        <f t="shared" si="0"/>
        <v>3</v>
      </c>
      <c r="E73" s="112">
        <f t="shared" si="1"/>
        <v>8</v>
      </c>
      <c r="F73" s="112" t="str">
        <f t="shared" si="2"/>
        <v>14</v>
      </c>
      <c r="G73" s="112" t="str">
        <f t="shared" si="3"/>
        <v>июня</v>
      </c>
      <c r="H73" s="112">
        <f t="shared" si="4"/>
        <v>12</v>
      </c>
      <c r="I73" s="75" t="str">
        <f t="shared" si="5"/>
        <v>1961</v>
      </c>
      <c r="J73" s="75" t="str">
        <f t="shared" si="6"/>
        <v>июн</v>
      </c>
      <c r="K73" s="75">
        <f t="shared" si="7"/>
        <v>6</v>
      </c>
      <c r="L73" s="113">
        <f t="shared" si="8"/>
        <v>22446</v>
      </c>
      <c r="M73" s="108"/>
    </row>
    <row r="74" spans="2:13" x14ac:dyDescent="0.2">
      <c r="B74" s="81">
        <v>1382</v>
      </c>
      <c r="C74" s="81" t="s">
        <v>345</v>
      </c>
      <c r="D74" s="112">
        <f t="shared" si="0"/>
        <v>2</v>
      </c>
      <c r="E74" s="112">
        <f t="shared" si="1"/>
        <v>7</v>
      </c>
      <c r="F74" s="112" t="str">
        <f t="shared" si="2"/>
        <v>4</v>
      </c>
      <c r="G74" s="112" t="str">
        <f t="shared" si="3"/>
        <v>июня</v>
      </c>
      <c r="H74" s="112">
        <f t="shared" si="4"/>
        <v>11</v>
      </c>
      <c r="I74" s="75" t="str">
        <f t="shared" si="5"/>
        <v>1962</v>
      </c>
      <c r="J74" s="75" t="str">
        <f t="shared" si="6"/>
        <v>июн</v>
      </c>
      <c r="K74" s="75">
        <f t="shared" si="7"/>
        <v>6</v>
      </c>
      <c r="L74" s="113">
        <f t="shared" si="8"/>
        <v>22801</v>
      </c>
      <c r="M74" s="108"/>
    </row>
    <row r="75" spans="2:13" x14ac:dyDescent="0.2">
      <c r="B75" s="81">
        <v>1383</v>
      </c>
      <c r="C75" s="81" t="s">
        <v>346</v>
      </c>
      <c r="D75" s="112">
        <f t="shared" ref="D75:D125" si="10">FIND(" ",C75,1)</f>
        <v>3</v>
      </c>
      <c r="E75" s="112">
        <f t="shared" ref="E75:E125" si="11">FIND(" ",C75,D75+1)</f>
        <v>7</v>
      </c>
      <c r="F75" s="112" t="str">
        <f t="shared" ref="F75:F125" si="12">LEFT(C75,D75-1)</f>
        <v>25</v>
      </c>
      <c r="G75" s="112" t="str">
        <f t="shared" ref="G75:G125" si="13">MID(C75,D75+1,E75-1-D75)</f>
        <v>мая</v>
      </c>
      <c r="H75" s="112">
        <f t="shared" ref="H75:H125" si="14">LEN(C75)</f>
        <v>11</v>
      </c>
      <c r="I75" s="75" t="str">
        <f t="shared" ref="I75:I125" si="15">RIGHT(C75,H75-E75)</f>
        <v>1963</v>
      </c>
      <c r="J75" s="75" t="str">
        <f t="shared" ref="J75:J125" si="16">LEFT(G75,3)</f>
        <v>мая</v>
      </c>
      <c r="K75" s="75">
        <f t="shared" ref="K75:K125" si="17">IF(LEFT(G75,3)="мая",5)+IF(LEFT(G75,3)="янв",1)+IF(LEFT(G75,3)="фев",2)+IF(LEFT(G75,3)="мар",3)+IF(LEFT(G75,3)="апр",4)+IF(LEFT(G75,3)="июн",6)+IF(LEFT(G75,3)="июл",7)+IF(LEFT(G75,3)="авг",8)+IF(LEFT(G75,3)="сент",9)+IF(LEFT(G75,3)="окт",10)+IF(LEFT(G75,3)="ноя",11)+IF(LEFT(G75,3)="дек",12)</f>
        <v>5</v>
      </c>
      <c r="L75" s="113">
        <f t="shared" ref="L75:L125" si="18">DATE(I75,K75,F75)</f>
        <v>23156</v>
      </c>
      <c r="M75" s="108"/>
    </row>
    <row r="76" spans="2:13" x14ac:dyDescent="0.2">
      <c r="B76" s="81">
        <v>1384</v>
      </c>
      <c r="C76" s="81" t="s">
        <v>347</v>
      </c>
      <c r="D76" s="112">
        <f t="shared" si="10"/>
        <v>3</v>
      </c>
      <c r="E76" s="112">
        <f t="shared" si="11"/>
        <v>7</v>
      </c>
      <c r="F76" s="112" t="str">
        <f t="shared" si="12"/>
        <v>13</v>
      </c>
      <c r="G76" s="112" t="str">
        <f t="shared" si="13"/>
        <v>мая</v>
      </c>
      <c r="H76" s="112">
        <f t="shared" si="14"/>
        <v>11</v>
      </c>
      <c r="I76" s="75" t="str">
        <f t="shared" si="15"/>
        <v>1964</v>
      </c>
      <c r="J76" s="75" t="str">
        <f t="shared" si="16"/>
        <v>мая</v>
      </c>
      <c r="K76" s="75">
        <f t="shared" si="17"/>
        <v>5</v>
      </c>
      <c r="L76" s="113">
        <f t="shared" si="18"/>
        <v>23510</v>
      </c>
      <c r="M76" s="108"/>
    </row>
    <row r="77" spans="2:13" x14ac:dyDescent="0.2">
      <c r="B77" s="81">
        <v>1385</v>
      </c>
      <c r="C77" s="81" t="s">
        <v>348</v>
      </c>
      <c r="D77" s="112">
        <f t="shared" si="10"/>
        <v>2</v>
      </c>
      <c r="E77" s="112">
        <f t="shared" si="11"/>
        <v>6</v>
      </c>
      <c r="F77" s="112" t="str">
        <f t="shared" si="12"/>
        <v>2</v>
      </c>
      <c r="G77" s="112" t="str">
        <f t="shared" si="13"/>
        <v>мая</v>
      </c>
      <c r="H77" s="112">
        <f t="shared" si="14"/>
        <v>10</v>
      </c>
      <c r="I77" s="75" t="str">
        <f t="shared" si="15"/>
        <v>1965</v>
      </c>
      <c r="J77" s="75" t="str">
        <f t="shared" si="16"/>
        <v>мая</v>
      </c>
      <c r="K77" s="75">
        <f t="shared" si="17"/>
        <v>5</v>
      </c>
      <c r="L77" s="113">
        <f t="shared" si="18"/>
        <v>23864</v>
      </c>
      <c r="M77" s="108"/>
    </row>
    <row r="78" spans="2:13" x14ac:dyDescent="0.2">
      <c r="B78" s="81">
        <v>1390</v>
      </c>
      <c r="C78" s="81" t="s">
        <v>349</v>
      </c>
      <c r="D78" s="112">
        <f t="shared" si="10"/>
        <v>2</v>
      </c>
      <c r="E78" s="112">
        <f t="shared" si="11"/>
        <v>8</v>
      </c>
      <c r="F78" s="112" t="str">
        <f t="shared" si="12"/>
        <v>9</v>
      </c>
      <c r="G78" s="112" t="str">
        <f t="shared" si="13"/>
        <v>марта</v>
      </c>
      <c r="H78" s="112">
        <f t="shared" si="14"/>
        <v>12</v>
      </c>
      <c r="I78" s="75" t="str">
        <f t="shared" si="15"/>
        <v>1970</v>
      </c>
      <c r="J78" s="75" t="str">
        <f t="shared" si="16"/>
        <v>мар</v>
      </c>
      <c r="K78" s="75">
        <f t="shared" si="17"/>
        <v>3</v>
      </c>
      <c r="L78" s="113">
        <f t="shared" si="18"/>
        <v>25636</v>
      </c>
      <c r="M78" s="108"/>
    </row>
    <row r="79" spans="2:13" x14ac:dyDescent="0.2">
      <c r="B79" s="81">
        <v>1391</v>
      </c>
      <c r="C79" s="81" t="s">
        <v>350</v>
      </c>
      <c r="D79" s="112">
        <f t="shared" si="10"/>
        <v>3</v>
      </c>
      <c r="E79" s="112">
        <f t="shared" si="11"/>
        <v>11</v>
      </c>
      <c r="F79" s="112" t="str">
        <f t="shared" si="12"/>
        <v>27</v>
      </c>
      <c r="G79" s="112" t="str">
        <f t="shared" si="13"/>
        <v>февраля</v>
      </c>
      <c r="H79" s="112">
        <f t="shared" si="14"/>
        <v>15</v>
      </c>
      <c r="I79" s="75" t="str">
        <f t="shared" si="15"/>
        <v>1971</v>
      </c>
      <c r="J79" s="75" t="str">
        <f t="shared" si="16"/>
        <v>фев</v>
      </c>
      <c r="K79" s="75">
        <f t="shared" si="17"/>
        <v>2</v>
      </c>
      <c r="L79" s="113">
        <f t="shared" si="18"/>
        <v>25991</v>
      </c>
      <c r="M79" s="108"/>
    </row>
    <row r="80" spans="2:13" x14ac:dyDescent="0.2">
      <c r="B80" s="81">
        <v>1392</v>
      </c>
      <c r="C80" s="81" t="s">
        <v>351</v>
      </c>
      <c r="D80" s="112">
        <f t="shared" si="10"/>
        <v>3</v>
      </c>
      <c r="E80" s="112">
        <f t="shared" si="11"/>
        <v>11</v>
      </c>
      <c r="F80" s="112" t="str">
        <f t="shared" si="12"/>
        <v>16</v>
      </c>
      <c r="G80" s="112" t="str">
        <f t="shared" si="13"/>
        <v>февраля</v>
      </c>
      <c r="H80" s="112">
        <f t="shared" si="14"/>
        <v>15</v>
      </c>
      <c r="I80" s="75" t="str">
        <f t="shared" si="15"/>
        <v>1972</v>
      </c>
      <c r="J80" s="75" t="str">
        <f t="shared" si="16"/>
        <v>фев</v>
      </c>
      <c r="K80" s="75">
        <f t="shared" si="17"/>
        <v>2</v>
      </c>
      <c r="L80" s="113">
        <f t="shared" si="18"/>
        <v>26345</v>
      </c>
      <c r="M80" s="108"/>
    </row>
    <row r="81" spans="2:13" x14ac:dyDescent="0.2">
      <c r="B81" s="81">
        <v>1393</v>
      </c>
      <c r="C81" s="81" t="s">
        <v>352</v>
      </c>
      <c r="D81" s="112">
        <f t="shared" si="10"/>
        <v>2</v>
      </c>
      <c r="E81" s="112">
        <f t="shared" si="11"/>
        <v>10</v>
      </c>
      <c r="F81" s="112" t="str">
        <f t="shared" si="12"/>
        <v>4</v>
      </c>
      <c r="G81" s="112" t="str">
        <f t="shared" si="13"/>
        <v>февраля</v>
      </c>
      <c r="H81" s="112">
        <f t="shared" si="14"/>
        <v>14</v>
      </c>
      <c r="I81" s="75" t="str">
        <f t="shared" si="15"/>
        <v>1973</v>
      </c>
      <c r="J81" s="75" t="str">
        <f t="shared" si="16"/>
        <v>фев</v>
      </c>
      <c r="K81" s="75">
        <f t="shared" si="17"/>
        <v>2</v>
      </c>
      <c r="L81" s="113">
        <f t="shared" si="18"/>
        <v>26699</v>
      </c>
      <c r="M81" s="108"/>
    </row>
    <row r="82" spans="2:13" x14ac:dyDescent="0.2">
      <c r="B82" s="81">
        <v>1394</v>
      </c>
      <c r="C82" s="81" t="s">
        <v>353</v>
      </c>
      <c r="D82" s="112">
        <f t="shared" si="10"/>
        <v>3</v>
      </c>
      <c r="E82" s="112">
        <f t="shared" si="11"/>
        <v>10</v>
      </c>
      <c r="F82" s="112" t="str">
        <f t="shared" si="12"/>
        <v>25</v>
      </c>
      <c r="G82" s="112" t="str">
        <f t="shared" si="13"/>
        <v>января</v>
      </c>
      <c r="H82" s="112">
        <f t="shared" si="14"/>
        <v>14</v>
      </c>
      <c r="I82" s="75" t="str">
        <f t="shared" si="15"/>
        <v>1974</v>
      </c>
      <c r="J82" s="75" t="str">
        <f t="shared" si="16"/>
        <v>янв</v>
      </c>
      <c r="K82" s="75">
        <f t="shared" si="17"/>
        <v>1</v>
      </c>
      <c r="L82" s="113">
        <f t="shared" si="18"/>
        <v>27054</v>
      </c>
      <c r="M82" s="108"/>
    </row>
    <row r="83" spans="2:13" x14ac:dyDescent="0.2">
      <c r="B83" s="81">
        <v>1395</v>
      </c>
      <c r="C83" s="81" t="s">
        <v>354</v>
      </c>
      <c r="D83" s="112">
        <f t="shared" si="10"/>
        <v>3</v>
      </c>
      <c r="E83" s="112">
        <f t="shared" si="11"/>
        <v>10</v>
      </c>
      <c r="F83" s="112" t="str">
        <f t="shared" si="12"/>
        <v>14</v>
      </c>
      <c r="G83" s="112" t="str">
        <f t="shared" si="13"/>
        <v>января</v>
      </c>
      <c r="H83" s="112">
        <f t="shared" si="14"/>
        <v>14</v>
      </c>
      <c r="I83" s="75" t="str">
        <f t="shared" si="15"/>
        <v>1975</v>
      </c>
      <c r="J83" s="75" t="str">
        <f t="shared" si="16"/>
        <v>янв</v>
      </c>
      <c r="K83" s="75">
        <f t="shared" si="17"/>
        <v>1</v>
      </c>
      <c r="L83" s="113">
        <f t="shared" si="18"/>
        <v>27408</v>
      </c>
      <c r="M83" s="108"/>
    </row>
    <row r="84" spans="2:13" x14ac:dyDescent="0.2">
      <c r="B84" s="81">
        <v>1396</v>
      </c>
      <c r="C84" s="81" t="s">
        <v>355</v>
      </c>
      <c r="D84" s="112">
        <f t="shared" si="10"/>
        <v>2</v>
      </c>
      <c r="E84" s="112">
        <f t="shared" si="11"/>
        <v>9</v>
      </c>
      <c r="F84" s="112" t="str">
        <f t="shared" si="12"/>
        <v>3</v>
      </c>
      <c r="G84" s="112" t="str">
        <f t="shared" si="13"/>
        <v>января</v>
      </c>
      <c r="H84" s="112">
        <f t="shared" si="14"/>
        <v>13</v>
      </c>
      <c r="I84" s="75" t="str">
        <f t="shared" si="15"/>
        <v>1976</v>
      </c>
      <c r="J84" s="75" t="str">
        <f t="shared" si="16"/>
        <v>янв</v>
      </c>
      <c r="K84" s="75">
        <f t="shared" si="17"/>
        <v>1</v>
      </c>
      <c r="L84" s="113">
        <f t="shared" si="18"/>
        <v>27762</v>
      </c>
      <c r="M84" s="108"/>
    </row>
    <row r="85" spans="2:13" x14ac:dyDescent="0.2">
      <c r="B85" s="81">
        <v>1397</v>
      </c>
      <c r="C85" s="81" t="s">
        <v>356</v>
      </c>
      <c r="D85" s="112">
        <f t="shared" si="10"/>
        <v>3</v>
      </c>
      <c r="E85" s="112">
        <f t="shared" si="11"/>
        <v>11</v>
      </c>
      <c r="F85" s="112" t="str">
        <f t="shared" si="12"/>
        <v>23</v>
      </c>
      <c r="G85" s="112" t="str">
        <f t="shared" si="13"/>
        <v>декабря</v>
      </c>
      <c r="H85" s="112">
        <f t="shared" si="14"/>
        <v>15</v>
      </c>
      <c r="I85" s="75" t="str">
        <f t="shared" si="15"/>
        <v>1976</v>
      </c>
      <c r="J85" s="75" t="str">
        <f t="shared" si="16"/>
        <v>дек</v>
      </c>
      <c r="K85" s="75">
        <f t="shared" si="17"/>
        <v>12</v>
      </c>
      <c r="L85" s="113">
        <f t="shared" si="18"/>
        <v>28117</v>
      </c>
      <c r="M85" s="108"/>
    </row>
    <row r="86" spans="2:13" x14ac:dyDescent="0.2">
      <c r="B86" s="81">
        <v>1398</v>
      </c>
      <c r="C86" s="81" t="s">
        <v>357</v>
      </c>
      <c r="D86" s="112">
        <f t="shared" si="10"/>
        <v>3</v>
      </c>
      <c r="E86" s="112">
        <f t="shared" si="11"/>
        <v>11</v>
      </c>
      <c r="F86" s="112" t="str">
        <f t="shared" si="12"/>
        <v>12</v>
      </c>
      <c r="G86" s="112" t="str">
        <f t="shared" si="13"/>
        <v>декабря</v>
      </c>
      <c r="H86" s="112">
        <f t="shared" si="14"/>
        <v>15</v>
      </c>
      <c r="I86" s="75" t="str">
        <f t="shared" si="15"/>
        <v>1977</v>
      </c>
      <c r="J86" s="75" t="str">
        <f t="shared" si="16"/>
        <v>дек</v>
      </c>
      <c r="K86" s="75">
        <f t="shared" si="17"/>
        <v>12</v>
      </c>
      <c r="L86" s="113">
        <f t="shared" si="18"/>
        <v>28471</v>
      </c>
      <c r="M86" s="108"/>
    </row>
    <row r="87" spans="2:13" x14ac:dyDescent="0.2">
      <c r="B87" s="81">
        <v>1399</v>
      </c>
      <c r="C87" s="81" t="s">
        <v>358</v>
      </c>
      <c r="D87" s="112">
        <f t="shared" si="10"/>
        <v>2</v>
      </c>
      <c r="E87" s="112">
        <f t="shared" si="11"/>
        <v>10</v>
      </c>
      <c r="F87" s="112" t="str">
        <f t="shared" si="12"/>
        <v>2</v>
      </c>
      <c r="G87" s="112" t="str">
        <f t="shared" si="13"/>
        <v>декабря</v>
      </c>
      <c r="H87" s="112">
        <f t="shared" si="14"/>
        <v>14</v>
      </c>
      <c r="I87" s="75" t="str">
        <f t="shared" si="15"/>
        <v>1978</v>
      </c>
      <c r="J87" s="75" t="str">
        <f t="shared" si="16"/>
        <v>дек</v>
      </c>
      <c r="K87" s="75">
        <f t="shared" si="17"/>
        <v>12</v>
      </c>
      <c r="L87" s="113">
        <f t="shared" si="18"/>
        <v>28826</v>
      </c>
      <c r="M87" s="108"/>
    </row>
    <row r="88" spans="2:13" x14ac:dyDescent="0.2">
      <c r="B88" s="81">
        <v>1400</v>
      </c>
      <c r="C88" s="81" t="s">
        <v>359</v>
      </c>
      <c r="D88" s="112">
        <f t="shared" si="10"/>
        <v>3</v>
      </c>
      <c r="E88" s="112">
        <f t="shared" si="11"/>
        <v>10</v>
      </c>
      <c r="F88" s="112" t="str">
        <f t="shared" si="12"/>
        <v>21</v>
      </c>
      <c r="G88" s="112" t="str">
        <f t="shared" si="13"/>
        <v>ноября</v>
      </c>
      <c r="H88" s="112">
        <f t="shared" si="14"/>
        <v>14</v>
      </c>
      <c r="I88" s="75" t="str">
        <f t="shared" si="15"/>
        <v>1979</v>
      </c>
      <c r="J88" s="75" t="str">
        <f t="shared" si="16"/>
        <v>ноя</v>
      </c>
      <c r="K88" s="75">
        <f t="shared" si="17"/>
        <v>11</v>
      </c>
      <c r="L88" s="113">
        <f t="shared" si="18"/>
        <v>29180</v>
      </c>
      <c r="M88" s="108"/>
    </row>
    <row r="89" spans="2:13" x14ac:dyDescent="0.2">
      <c r="B89" s="81">
        <v>1401</v>
      </c>
      <c r="C89" s="81" t="s">
        <v>360</v>
      </c>
      <c r="D89" s="112">
        <f t="shared" si="10"/>
        <v>2</v>
      </c>
      <c r="E89" s="112">
        <f t="shared" si="11"/>
        <v>9</v>
      </c>
      <c r="F89" s="112" t="str">
        <f t="shared" si="12"/>
        <v>9</v>
      </c>
      <c r="G89" s="112" t="str">
        <f t="shared" si="13"/>
        <v>ноября</v>
      </c>
      <c r="H89" s="112">
        <f t="shared" si="14"/>
        <v>13</v>
      </c>
      <c r="I89" s="75" t="str">
        <f t="shared" si="15"/>
        <v>1980</v>
      </c>
      <c r="J89" s="75" t="str">
        <f t="shared" si="16"/>
        <v>ноя</v>
      </c>
      <c r="K89" s="75">
        <f t="shared" si="17"/>
        <v>11</v>
      </c>
      <c r="L89" s="113">
        <f t="shared" si="18"/>
        <v>29534</v>
      </c>
      <c r="M89" s="108"/>
    </row>
    <row r="90" spans="2:13" x14ac:dyDescent="0.2">
      <c r="B90" s="81">
        <v>1402</v>
      </c>
      <c r="C90" s="81" t="s">
        <v>361</v>
      </c>
      <c r="D90" s="112">
        <f t="shared" si="10"/>
        <v>3</v>
      </c>
      <c r="E90" s="112">
        <f t="shared" si="11"/>
        <v>11</v>
      </c>
      <c r="F90" s="112" t="str">
        <f t="shared" si="12"/>
        <v>30</v>
      </c>
      <c r="G90" s="112" t="str">
        <f t="shared" si="13"/>
        <v>октября</v>
      </c>
      <c r="H90" s="112">
        <f t="shared" si="14"/>
        <v>15</v>
      </c>
      <c r="I90" s="75" t="str">
        <f t="shared" si="15"/>
        <v>1981</v>
      </c>
      <c r="J90" s="75" t="str">
        <f t="shared" si="16"/>
        <v>окт</v>
      </c>
      <c r="K90" s="75">
        <f t="shared" si="17"/>
        <v>10</v>
      </c>
      <c r="L90" s="113">
        <f t="shared" si="18"/>
        <v>29889</v>
      </c>
      <c r="M90" s="108"/>
    </row>
    <row r="91" spans="2:13" x14ac:dyDescent="0.2">
      <c r="B91" s="81">
        <v>1403</v>
      </c>
      <c r="C91" s="81" t="s">
        <v>362</v>
      </c>
      <c r="D91" s="112">
        <f t="shared" si="10"/>
        <v>3</v>
      </c>
      <c r="E91" s="112">
        <f t="shared" si="11"/>
        <v>11</v>
      </c>
      <c r="F91" s="112" t="str">
        <f t="shared" si="12"/>
        <v>19</v>
      </c>
      <c r="G91" s="112" t="str">
        <f t="shared" si="13"/>
        <v>октября</v>
      </c>
      <c r="H91" s="112">
        <f t="shared" si="14"/>
        <v>15</v>
      </c>
      <c r="I91" s="75" t="str">
        <f t="shared" si="15"/>
        <v>1982</v>
      </c>
      <c r="J91" s="75" t="str">
        <f t="shared" si="16"/>
        <v>окт</v>
      </c>
      <c r="K91" s="75">
        <f t="shared" si="17"/>
        <v>10</v>
      </c>
      <c r="L91" s="113">
        <f t="shared" si="18"/>
        <v>30243</v>
      </c>
      <c r="M91" s="108"/>
    </row>
    <row r="92" spans="2:13" x14ac:dyDescent="0.2">
      <c r="B92" s="81">
        <v>1404</v>
      </c>
      <c r="C92" s="81" t="s">
        <v>363</v>
      </c>
      <c r="D92" s="112">
        <f t="shared" si="10"/>
        <v>2</v>
      </c>
      <c r="E92" s="112">
        <f t="shared" si="11"/>
        <v>10</v>
      </c>
      <c r="F92" s="112" t="str">
        <f t="shared" si="12"/>
        <v>8</v>
      </c>
      <c r="G92" s="112" t="str">
        <f t="shared" si="13"/>
        <v>октября</v>
      </c>
      <c r="H92" s="112">
        <f t="shared" si="14"/>
        <v>14</v>
      </c>
      <c r="I92" s="75" t="str">
        <f t="shared" si="15"/>
        <v>1983</v>
      </c>
      <c r="J92" s="75" t="str">
        <f t="shared" si="16"/>
        <v>окт</v>
      </c>
      <c r="K92" s="75">
        <f t="shared" si="17"/>
        <v>10</v>
      </c>
      <c r="L92" s="113">
        <f t="shared" si="18"/>
        <v>30597</v>
      </c>
      <c r="M92" s="108"/>
    </row>
    <row r="93" spans="2:13" x14ac:dyDescent="0.2">
      <c r="B93" s="81">
        <v>1405</v>
      </c>
      <c r="C93" s="81" t="s">
        <v>364</v>
      </c>
      <c r="D93" s="112">
        <f t="shared" si="10"/>
        <v>3</v>
      </c>
      <c r="E93" s="112">
        <f t="shared" si="11"/>
        <v>12</v>
      </c>
      <c r="F93" s="112" t="str">
        <f t="shared" si="12"/>
        <v>27</v>
      </c>
      <c r="G93" s="112" t="str">
        <f t="shared" si="13"/>
        <v>сентября</v>
      </c>
      <c r="H93" s="112">
        <f t="shared" si="14"/>
        <v>16</v>
      </c>
      <c r="I93" s="75" t="str">
        <f t="shared" si="15"/>
        <v>1984</v>
      </c>
      <c r="J93" s="75" t="str">
        <f t="shared" si="16"/>
        <v>сен</v>
      </c>
      <c r="K93" s="75">
        <f t="shared" si="17"/>
        <v>0</v>
      </c>
      <c r="L93" s="113">
        <f t="shared" si="18"/>
        <v>30677</v>
      </c>
      <c r="M93" s="108"/>
    </row>
    <row r="94" spans="2:13" x14ac:dyDescent="0.2">
      <c r="B94" s="81">
        <v>1406</v>
      </c>
      <c r="C94" s="81" t="s">
        <v>365</v>
      </c>
      <c r="D94" s="112">
        <f t="shared" si="10"/>
        <v>3</v>
      </c>
      <c r="E94" s="112">
        <f t="shared" si="11"/>
        <v>12</v>
      </c>
      <c r="F94" s="112" t="str">
        <f t="shared" si="12"/>
        <v>16</v>
      </c>
      <c r="G94" s="112" t="str">
        <f t="shared" si="13"/>
        <v>сентября</v>
      </c>
      <c r="H94" s="112">
        <f t="shared" si="14"/>
        <v>16</v>
      </c>
      <c r="I94" s="75" t="str">
        <f t="shared" si="15"/>
        <v>1985</v>
      </c>
      <c r="J94" s="75" t="str">
        <f t="shared" si="16"/>
        <v>сен</v>
      </c>
      <c r="K94" s="75">
        <f t="shared" si="17"/>
        <v>0</v>
      </c>
      <c r="L94" s="113">
        <f t="shared" si="18"/>
        <v>31032</v>
      </c>
      <c r="M94" s="108"/>
    </row>
    <row r="95" spans="2:13" x14ac:dyDescent="0.2">
      <c r="B95" s="81">
        <v>1407</v>
      </c>
      <c r="C95" s="81" t="s">
        <v>366</v>
      </c>
      <c r="D95" s="112">
        <f t="shared" si="10"/>
        <v>2</v>
      </c>
      <c r="E95" s="112">
        <f t="shared" si="11"/>
        <v>11</v>
      </c>
      <c r="F95" s="112" t="str">
        <f t="shared" si="12"/>
        <v>6</v>
      </c>
      <c r="G95" s="112" t="str">
        <f t="shared" si="13"/>
        <v>сентября</v>
      </c>
      <c r="H95" s="112">
        <f t="shared" si="14"/>
        <v>15</v>
      </c>
      <c r="I95" s="75" t="str">
        <f t="shared" si="15"/>
        <v>1986</v>
      </c>
      <c r="J95" s="75" t="str">
        <f t="shared" si="16"/>
        <v>сен</v>
      </c>
      <c r="K95" s="75">
        <f t="shared" si="17"/>
        <v>0</v>
      </c>
      <c r="L95" s="113">
        <f t="shared" si="18"/>
        <v>31387</v>
      </c>
      <c r="M95" s="108"/>
    </row>
    <row r="96" spans="2:13" x14ac:dyDescent="0.2">
      <c r="B96" s="81">
        <v>1408</v>
      </c>
      <c r="C96" s="81" t="s">
        <v>367</v>
      </c>
      <c r="D96" s="112">
        <f t="shared" si="10"/>
        <v>3</v>
      </c>
      <c r="E96" s="112">
        <f t="shared" si="11"/>
        <v>11</v>
      </c>
      <c r="F96" s="112" t="str">
        <f t="shared" si="12"/>
        <v>26</v>
      </c>
      <c r="G96" s="112" t="str">
        <f t="shared" si="13"/>
        <v>августа</v>
      </c>
      <c r="H96" s="112">
        <f t="shared" si="14"/>
        <v>15</v>
      </c>
      <c r="I96" s="75" t="str">
        <f t="shared" si="15"/>
        <v>1987</v>
      </c>
      <c r="J96" s="75" t="str">
        <f t="shared" si="16"/>
        <v>авг</v>
      </c>
      <c r="K96" s="75">
        <f t="shared" si="17"/>
        <v>8</v>
      </c>
      <c r="L96" s="113">
        <f t="shared" si="18"/>
        <v>32015</v>
      </c>
      <c r="M96" s="108"/>
    </row>
    <row r="97" spans="2:13" x14ac:dyDescent="0.2">
      <c r="B97" s="81">
        <v>1409</v>
      </c>
      <c r="C97" s="81" t="s">
        <v>368</v>
      </c>
      <c r="D97" s="112">
        <f t="shared" si="10"/>
        <v>3</v>
      </c>
      <c r="E97" s="112">
        <f t="shared" si="11"/>
        <v>11</v>
      </c>
      <c r="F97" s="112" t="str">
        <f t="shared" si="12"/>
        <v>14</v>
      </c>
      <c r="G97" s="112" t="str">
        <f t="shared" si="13"/>
        <v>августа</v>
      </c>
      <c r="H97" s="112">
        <f t="shared" si="14"/>
        <v>15</v>
      </c>
      <c r="I97" s="75" t="str">
        <f t="shared" si="15"/>
        <v>1988</v>
      </c>
      <c r="J97" s="75" t="str">
        <f t="shared" si="16"/>
        <v>авг</v>
      </c>
      <c r="K97" s="75">
        <f t="shared" si="17"/>
        <v>8</v>
      </c>
      <c r="L97" s="113">
        <f t="shared" si="18"/>
        <v>32369</v>
      </c>
      <c r="M97" s="108"/>
    </row>
    <row r="98" spans="2:13" x14ac:dyDescent="0.2">
      <c r="B98" s="81">
        <v>1410</v>
      </c>
      <c r="C98" s="81" t="s">
        <v>369</v>
      </c>
      <c r="D98" s="112">
        <f t="shared" si="10"/>
        <v>2</v>
      </c>
      <c r="E98" s="112">
        <f t="shared" si="11"/>
        <v>10</v>
      </c>
      <c r="F98" s="112" t="str">
        <f t="shared" si="12"/>
        <v>3</v>
      </c>
      <c r="G98" s="112" t="str">
        <f t="shared" si="13"/>
        <v>августа</v>
      </c>
      <c r="H98" s="112">
        <f t="shared" si="14"/>
        <v>14</v>
      </c>
      <c r="I98" s="75" t="str">
        <f t="shared" si="15"/>
        <v>1989</v>
      </c>
      <c r="J98" s="75" t="str">
        <f t="shared" si="16"/>
        <v>авг</v>
      </c>
      <c r="K98" s="75">
        <f t="shared" si="17"/>
        <v>8</v>
      </c>
      <c r="L98" s="113">
        <f t="shared" si="18"/>
        <v>32723</v>
      </c>
      <c r="M98" s="108"/>
    </row>
    <row r="99" spans="2:13" x14ac:dyDescent="0.2">
      <c r="B99" s="81">
        <v>1411</v>
      </c>
      <c r="C99" s="81" t="s">
        <v>370</v>
      </c>
      <c r="D99" s="112">
        <f t="shared" si="10"/>
        <v>3</v>
      </c>
      <c r="E99" s="112">
        <f t="shared" si="11"/>
        <v>8</v>
      </c>
      <c r="F99" s="112" t="str">
        <f t="shared" si="12"/>
        <v>24</v>
      </c>
      <c r="G99" s="112" t="str">
        <f t="shared" si="13"/>
        <v>июля</v>
      </c>
      <c r="H99" s="112">
        <f t="shared" si="14"/>
        <v>12</v>
      </c>
      <c r="I99" s="75" t="str">
        <f t="shared" si="15"/>
        <v>1990</v>
      </c>
      <c r="J99" s="75" t="str">
        <f t="shared" si="16"/>
        <v>июл</v>
      </c>
      <c r="K99" s="75">
        <f t="shared" si="17"/>
        <v>7</v>
      </c>
      <c r="L99" s="113">
        <f t="shared" si="18"/>
        <v>33078</v>
      </c>
      <c r="M99" s="108"/>
    </row>
    <row r="100" spans="2:13" x14ac:dyDescent="0.2">
      <c r="B100" s="81">
        <v>1412</v>
      </c>
      <c r="C100" s="81" t="s">
        <v>371</v>
      </c>
      <c r="D100" s="112">
        <f t="shared" si="10"/>
        <v>3</v>
      </c>
      <c r="E100" s="112">
        <f t="shared" si="11"/>
        <v>8</v>
      </c>
      <c r="F100" s="112" t="str">
        <f t="shared" si="12"/>
        <v>13</v>
      </c>
      <c r="G100" s="112" t="str">
        <f t="shared" si="13"/>
        <v>июля</v>
      </c>
      <c r="H100" s="112">
        <f t="shared" si="14"/>
        <v>12</v>
      </c>
      <c r="I100" s="75" t="str">
        <f t="shared" si="15"/>
        <v>1991</v>
      </c>
      <c r="J100" s="75" t="str">
        <f t="shared" si="16"/>
        <v>июл</v>
      </c>
      <c r="K100" s="75">
        <f t="shared" si="17"/>
        <v>7</v>
      </c>
      <c r="L100" s="113">
        <f t="shared" si="18"/>
        <v>33432</v>
      </c>
      <c r="M100" s="108"/>
    </row>
    <row r="101" spans="2:13" x14ac:dyDescent="0.2">
      <c r="B101" s="81">
        <v>1413</v>
      </c>
      <c r="C101" s="81" t="s">
        <v>372</v>
      </c>
      <c r="D101" s="112">
        <f t="shared" si="10"/>
        <v>2</v>
      </c>
      <c r="E101" s="112">
        <f t="shared" si="11"/>
        <v>7</v>
      </c>
      <c r="F101" s="112" t="str">
        <f t="shared" si="12"/>
        <v>2</v>
      </c>
      <c r="G101" s="112" t="str">
        <f t="shared" si="13"/>
        <v>июля</v>
      </c>
      <c r="H101" s="112">
        <f t="shared" si="14"/>
        <v>11</v>
      </c>
      <c r="I101" s="75" t="str">
        <f t="shared" si="15"/>
        <v>1992</v>
      </c>
      <c r="J101" s="75" t="str">
        <f t="shared" si="16"/>
        <v>июл</v>
      </c>
      <c r="K101" s="75">
        <f t="shared" si="17"/>
        <v>7</v>
      </c>
      <c r="L101" s="113">
        <f t="shared" si="18"/>
        <v>33787</v>
      </c>
      <c r="M101" s="108"/>
    </row>
    <row r="102" spans="2:13" x14ac:dyDescent="0.2">
      <c r="B102" s="81">
        <v>1414</v>
      </c>
      <c r="C102" s="81" t="s">
        <v>373</v>
      </c>
      <c r="D102" s="112">
        <f t="shared" si="10"/>
        <v>3</v>
      </c>
      <c r="E102" s="112">
        <f t="shared" si="11"/>
        <v>8</v>
      </c>
      <c r="F102" s="112" t="str">
        <f t="shared" si="12"/>
        <v>21</v>
      </c>
      <c r="G102" s="112" t="str">
        <f t="shared" si="13"/>
        <v>июня</v>
      </c>
      <c r="H102" s="112">
        <f t="shared" si="14"/>
        <v>12</v>
      </c>
      <c r="I102" s="75" t="str">
        <f t="shared" si="15"/>
        <v>1993</v>
      </c>
      <c r="J102" s="75" t="str">
        <f t="shared" si="16"/>
        <v>июн</v>
      </c>
      <c r="K102" s="75">
        <f t="shared" si="17"/>
        <v>6</v>
      </c>
      <c r="L102" s="113">
        <f t="shared" si="18"/>
        <v>34141</v>
      </c>
      <c r="M102" s="108"/>
    </row>
    <row r="103" spans="2:13" x14ac:dyDescent="0.2">
      <c r="B103" s="81">
        <v>1415</v>
      </c>
      <c r="C103" s="81" t="s">
        <v>374</v>
      </c>
      <c r="D103" s="112">
        <f t="shared" si="10"/>
        <v>3</v>
      </c>
      <c r="E103" s="112">
        <f t="shared" si="11"/>
        <v>8</v>
      </c>
      <c r="F103" s="112" t="str">
        <f t="shared" si="12"/>
        <v>10</v>
      </c>
      <c r="G103" s="112" t="str">
        <f t="shared" si="13"/>
        <v>июня</v>
      </c>
      <c r="H103" s="112">
        <f t="shared" si="14"/>
        <v>12</v>
      </c>
      <c r="I103" s="75" t="str">
        <f t="shared" si="15"/>
        <v>1994</v>
      </c>
      <c r="J103" s="75" t="str">
        <f t="shared" si="16"/>
        <v>июн</v>
      </c>
      <c r="K103" s="75">
        <f t="shared" si="17"/>
        <v>6</v>
      </c>
      <c r="L103" s="113">
        <f t="shared" si="18"/>
        <v>34495</v>
      </c>
      <c r="M103" s="108"/>
    </row>
    <row r="104" spans="2:13" x14ac:dyDescent="0.2">
      <c r="B104" s="81">
        <v>1416</v>
      </c>
      <c r="C104" s="81" t="s">
        <v>375</v>
      </c>
      <c r="D104" s="112">
        <f t="shared" si="10"/>
        <v>3</v>
      </c>
      <c r="E104" s="112">
        <f t="shared" si="11"/>
        <v>7</v>
      </c>
      <c r="F104" s="112" t="str">
        <f t="shared" si="12"/>
        <v>31</v>
      </c>
      <c r="G104" s="112" t="str">
        <f t="shared" si="13"/>
        <v>мая</v>
      </c>
      <c r="H104" s="112">
        <f t="shared" si="14"/>
        <v>11</v>
      </c>
      <c r="I104" s="75" t="str">
        <f t="shared" si="15"/>
        <v>1995</v>
      </c>
      <c r="J104" s="75" t="str">
        <f t="shared" si="16"/>
        <v>мая</v>
      </c>
      <c r="K104" s="75">
        <f t="shared" si="17"/>
        <v>5</v>
      </c>
      <c r="L104" s="113">
        <f t="shared" si="18"/>
        <v>34850</v>
      </c>
      <c r="M104" s="108"/>
    </row>
    <row r="105" spans="2:13" x14ac:dyDescent="0.2">
      <c r="B105" s="81">
        <v>1417</v>
      </c>
      <c r="C105" s="81" t="s">
        <v>376</v>
      </c>
      <c r="D105" s="112">
        <f t="shared" si="10"/>
        <v>3</v>
      </c>
      <c r="E105" s="112">
        <f t="shared" si="11"/>
        <v>7</v>
      </c>
      <c r="F105" s="112" t="str">
        <f t="shared" si="12"/>
        <v>19</v>
      </c>
      <c r="G105" s="112" t="str">
        <f t="shared" si="13"/>
        <v>мая</v>
      </c>
      <c r="H105" s="112">
        <f t="shared" si="14"/>
        <v>11</v>
      </c>
      <c r="I105" s="75" t="str">
        <f t="shared" si="15"/>
        <v>1996</v>
      </c>
      <c r="J105" s="75" t="str">
        <f t="shared" si="16"/>
        <v>мая</v>
      </c>
      <c r="K105" s="75">
        <f t="shared" si="17"/>
        <v>5</v>
      </c>
      <c r="L105" s="113">
        <f t="shared" si="18"/>
        <v>35204</v>
      </c>
      <c r="M105" s="108"/>
    </row>
    <row r="106" spans="2:13" x14ac:dyDescent="0.2">
      <c r="B106" s="81">
        <v>1418</v>
      </c>
      <c r="C106" s="81" t="s">
        <v>377</v>
      </c>
      <c r="D106" s="112">
        <f t="shared" si="10"/>
        <v>2</v>
      </c>
      <c r="E106" s="112">
        <f t="shared" si="11"/>
        <v>6</v>
      </c>
      <c r="F106" s="112" t="str">
        <f t="shared" si="12"/>
        <v>9</v>
      </c>
      <c r="G106" s="112" t="str">
        <f t="shared" si="13"/>
        <v>мая</v>
      </c>
      <c r="H106" s="112">
        <f t="shared" si="14"/>
        <v>10</v>
      </c>
      <c r="I106" s="75" t="str">
        <f t="shared" si="15"/>
        <v>1997</v>
      </c>
      <c r="J106" s="75" t="str">
        <f t="shared" si="16"/>
        <v>мая</v>
      </c>
      <c r="K106" s="75">
        <f t="shared" si="17"/>
        <v>5</v>
      </c>
      <c r="L106" s="113">
        <f t="shared" si="18"/>
        <v>35559</v>
      </c>
      <c r="M106" s="108"/>
    </row>
    <row r="107" spans="2:13" x14ac:dyDescent="0.2">
      <c r="B107" s="81">
        <v>1419</v>
      </c>
      <c r="C107" s="81" t="s">
        <v>378</v>
      </c>
      <c r="D107" s="112">
        <f t="shared" si="10"/>
        <v>3</v>
      </c>
      <c r="E107" s="112">
        <f t="shared" si="11"/>
        <v>10</v>
      </c>
      <c r="F107" s="112" t="str">
        <f t="shared" si="12"/>
        <v>28</v>
      </c>
      <c r="G107" s="112" t="str">
        <f t="shared" si="13"/>
        <v>апреля</v>
      </c>
      <c r="H107" s="112">
        <f t="shared" si="14"/>
        <v>14</v>
      </c>
      <c r="I107" s="75" t="str">
        <f t="shared" si="15"/>
        <v>1998</v>
      </c>
      <c r="J107" s="75" t="str">
        <f t="shared" si="16"/>
        <v>апр</v>
      </c>
      <c r="K107" s="75">
        <f t="shared" si="17"/>
        <v>4</v>
      </c>
      <c r="L107" s="113">
        <f t="shared" si="18"/>
        <v>35913</v>
      </c>
      <c r="M107" s="108"/>
    </row>
    <row r="108" spans="2:13" x14ac:dyDescent="0.2">
      <c r="B108" s="81">
        <v>1420</v>
      </c>
      <c r="C108" s="81" t="s">
        <v>379</v>
      </c>
      <c r="D108" s="112">
        <f t="shared" si="10"/>
        <v>3</v>
      </c>
      <c r="E108" s="112">
        <f t="shared" si="11"/>
        <v>10</v>
      </c>
      <c r="F108" s="112" t="str">
        <f t="shared" si="12"/>
        <v>17</v>
      </c>
      <c r="G108" s="112" t="str">
        <f t="shared" si="13"/>
        <v>апреля</v>
      </c>
      <c r="H108" s="112">
        <f t="shared" si="14"/>
        <v>14</v>
      </c>
      <c r="I108" s="75" t="str">
        <f t="shared" si="15"/>
        <v>1999</v>
      </c>
      <c r="J108" s="75" t="str">
        <f t="shared" si="16"/>
        <v>апр</v>
      </c>
      <c r="K108" s="75">
        <f t="shared" si="17"/>
        <v>4</v>
      </c>
      <c r="L108" s="113">
        <f t="shared" si="18"/>
        <v>36267</v>
      </c>
      <c r="M108" s="108"/>
    </row>
    <row r="109" spans="2:13" x14ac:dyDescent="0.2">
      <c r="B109" s="81">
        <v>1421</v>
      </c>
      <c r="C109" s="81" t="s">
        <v>380</v>
      </c>
      <c r="D109" s="112">
        <f t="shared" si="10"/>
        <v>2</v>
      </c>
      <c r="E109" s="112">
        <f t="shared" si="11"/>
        <v>9</v>
      </c>
      <c r="F109" s="112" t="str">
        <f t="shared" si="12"/>
        <v>6</v>
      </c>
      <c r="G109" s="112" t="str">
        <f t="shared" si="13"/>
        <v>апреля</v>
      </c>
      <c r="H109" s="112">
        <f t="shared" si="14"/>
        <v>13</v>
      </c>
      <c r="I109" s="75" t="str">
        <f t="shared" si="15"/>
        <v>2000</v>
      </c>
      <c r="J109" s="75" t="str">
        <f t="shared" si="16"/>
        <v>апр</v>
      </c>
      <c r="K109" s="75">
        <f t="shared" si="17"/>
        <v>4</v>
      </c>
      <c r="L109" s="113">
        <f t="shared" si="18"/>
        <v>36622</v>
      </c>
      <c r="M109" s="108"/>
    </row>
    <row r="110" spans="2:13" x14ac:dyDescent="0.2">
      <c r="B110" s="81">
        <v>1422</v>
      </c>
      <c r="C110" s="81" t="s">
        <v>381</v>
      </c>
      <c r="D110" s="112">
        <f t="shared" si="10"/>
        <v>3</v>
      </c>
      <c r="E110" s="112">
        <f t="shared" si="11"/>
        <v>9</v>
      </c>
      <c r="F110" s="112" t="str">
        <f t="shared" si="12"/>
        <v>26</v>
      </c>
      <c r="G110" s="112" t="str">
        <f t="shared" si="13"/>
        <v>марта</v>
      </c>
      <c r="H110" s="112">
        <f t="shared" si="14"/>
        <v>13</v>
      </c>
      <c r="I110" s="75" t="str">
        <f t="shared" si="15"/>
        <v>2001</v>
      </c>
      <c r="J110" s="75" t="str">
        <f t="shared" si="16"/>
        <v>мар</v>
      </c>
      <c r="K110" s="75">
        <f t="shared" si="17"/>
        <v>3</v>
      </c>
      <c r="L110" s="113">
        <f t="shared" si="18"/>
        <v>36976</v>
      </c>
      <c r="M110" s="108"/>
    </row>
    <row r="111" spans="2:13" x14ac:dyDescent="0.2">
      <c r="B111" s="81">
        <v>1423</v>
      </c>
      <c r="C111" s="81" t="s">
        <v>382</v>
      </c>
      <c r="D111" s="112">
        <f t="shared" si="10"/>
        <v>3</v>
      </c>
      <c r="E111" s="112">
        <f t="shared" si="11"/>
        <v>9</v>
      </c>
      <c r="F111" s="112" t="str">
        <f t="shared" si="12"/>
        <v>15</v>
      </c>
      <c r="G111" s="112" t="str">
        <f t="shared" si="13"/>
        <v>марта</v>
      </c>
      <c r="H111" s="112">
        <f t="shared" si="14"/>
        <v>13</v>
      </c>
      <c r="I111" s="75" t="str">
        <f t="shared" si="15"/>
        <v>2002</v>
      </c>
      <c r="J111" s="75" t="str">
        <f t="shared" si="16"/>
        <v>мар</v>
      </c>
      <c r="K111" s="75">
        <f t="shared" si="17"/>
        <v>3</v>
      </c>
      <c r="L111" s="113">
        <f t="shared" si="18"/>
        <v>37330</v>
      </c>
      <c r="M111" s="108"/>
    </row>
    <row r="112" spans="2:13" x14ac:dyDescent="0.2">
      <c r="B112" s="81">
        <v>1424</v>
      </c>
      <c r="C112" s="81" t="s">
        <v>383</v>
      </c>
      <c r="D112" s="112">
        <f t="shared" si="10"/>
        <v>2</v>
      </c>
      <c r="E112" s="112">
        <f t="shared" si="11"/>
        <v>8</v>
      </c>
      <c r="F112" s="112" t="str">
        <f t="shared" si="12"/>
        <v>5</v>
      </c>
      <c r="G112" s="112" t="str">
        <f t="shared" si="13"/>
        <v>марта</v>
      </c>
      <c r="H112" s="112">
        <f t="shared" si="14"/>
        <v>12</v>
      </c>
      <c r="I112" s="75" t="str">
        <f t="shared" si="15"/>
        <v>2003</v>
      </c>
      <c r="J112" s="75" t="str">
        <f t="shared" si="16"/>
        <v>мар</v>
      </c>
      <c r="K112" s="75">
        <f t="shared" si="17"/>
        <v>3</v>
      </c>
      <c r="L112" s="113">
        <f t="shared" si="18"/>
        <v>37685</v>
      </c>
      <c r="M112" s="108"/>
    </row>
    <row r="113" spans="2:13" x14ac:dyDescent="0.2">
      <c r="B113" s="81">
        <v>1425</v>
      </c>
      <c r="C113" s="81" t="s">
        <v>384</v>
      </c>
      <c r="D113" s="112">
        <f t="shared" si="10"/>
        <v>3</v>
      </c>
      <c r="E113" s="112">
        <f t="shared" si="11"/>
        <v>11</v>
      </c>
      <c r="F113" s="112" t="str">
        <f t="shared" si="12"/>
        <v>22</v>
      </c>
      <c r="G113" s="112" t="str">
        <f t="shared" si="13"/>
        <v>февраля</v>
      </c>
      <c r="H113" s="112">
        <f t="shared" si="14"/>
        <v>15</v>
      </c>
      <c r="I113" s="75" t="str">
        <f t="shared" si="15"/>
        <v>2004</v>
      </c>
      <c r="J113" s="75" t="str">
        <f t="shared" si="16"/>
        <v>фев</v>
      </c>
      <c r="K113" s="75">
        <f t="shared" si="17"/>
        <v>2</v>
      </c>
      <c r="L113" s="113">
        <f t="shared" si="18"/>
        <v>38039</v>
      </c>
      <c r="M113" s="108"/>
    </row>
    <row r="114" spans="2:13" x14ac:dyDescent="0.2">
      <c r="B114" s="81">
        <v>1426</v>
      </c>
      <c r="C114" s="81" t="s">
        <v>385</v>
      </c>
      <c r="D114" s="112">
        <f t="shared" si="10"/>
        <v>3</v>
      </c>
      <c r="E114" s="112">
        <f t="shared" si="11"/>
        <v>11</v>
      </c>
      <c r="F114" s="112" t="str">
        <f t="shared" si="12"/>
        <v>10</v>
      </c>
      <c r="G114" s="112" t="str">
        <f t="shared" si="13"/>
        <v>февраля</v>
      </c>
      <c r="H114" s="112">
        <f t="shared" si="14"/>
        <v>15</v>
      </c>
      <c r="I114" s="75" t="str">
        <f t="shared" si="15"/>
        <v>2005</v>
      </c>
      <c r="J114" s="75" t="str">
        <f t="shared" si="16"/>
        <v>фев</v>
      </c>
      <c r="K114" s="75">
        <f t="shared" si="17"/>
        <v>2</v>
      </c>
      <c r="L114" s="113">
        <f t="shared" si="18"/>
        <v>38393</v>
      </c>
      <c r="M114" s="108"/>
    </row>
    <row r="115" spans="2:13" x14ac:dyDescent="0.2">
      <c r="B115" s="81">
        <v>1427</v>
      </c>
      <c r="C115" s="81" t="s">
        <v>386</v>
      </c>
      <c r="D115" s="112">
        <f t="shared" si="10"/>
        <v>3</v>
      </c>
      <c r="E115" s="112">
        <f t="shared" si="11"/>
        <v>10</v>
      </c>
      <c r="F115" s="112" t="str">
        <f t="shared" si="12"/>
        <v>31</v>
      </c>
      <c r="G115" s="112" t="str">
        <f t="shared" si="13"/>
        <v>января</v>
      </c>
      <c r="H115" s="112">
        <f t="shared" si="14"/>
        <v>14</v>
      </c>
      <c r="I115" s="75" t="str">
        <f t="shared" si="15"/>
        <v>2006</v>
      </c>
      <c r="J115" s="75" t="str">
        <f t="shared" si="16"/>
        <v>янв</v>
      </c>
      <c r="K115" s="75">
        <f t="shared" si="17"/>
        <v>1</v>
      </c>
      <c r="L115" s="113">
        <f t="shared" si="18"/>
        <v>38748</v>
      </c>
      <c r="M115" s="108"/>
    </row>
    <row r="116" spans="2:13" x14ac:dyDescent="0.2">
      <c r="B116" s="81">
        <v>1428</v>
      </c>
      <c r="C116" s="81" t="s">
        <v>387</v>
      </c>
      <c r="D116" s="112">
        <f t="shared" si="10"/>
        <v>3</v>
      </c>
      <c r="E116" s="112">
        <f t="shared" si="11"/>
        <v>10</v>
      </c>
      <c r="F116" s="112" t="str">
        <f t="shared" si="12"/>
        <v>20</v>
      </c>
      <c r="G116" s="112" t="str">
        <f t="shared" si="13"/>
        <v>января</v>
      </c>
      <c r="H116" s="112">
        <f t="shared" si="14"/>
        <v>14</v>
      </c>
      <c r="I116" s="75" t="str">
        <f t="shared" si="15"/>
        <v>2007</v>
      </c>
      <c r="J116" s="75" t="str">
        <f t="shared" si="16"/>
        <v>янв</v>
      </c>
      <c r="K116" s="75">
        <f t="shared" si="17"/>
        <v>1</v>
      </c>
      <c r="L116" s="113">
        <f t="shared" si="18"/>
        <v>39102</v>
      </c>
      <c r="M116" s="108"/>
    </row>
    <row r="117" spans="2:13" x14ac:dyDescent="0.2">
      <c r="B117" s="81">
        <v>1429</v>
      </c>
      <c r="C117" s="81" t="s">
        <v>388</v>
      </c>
      <c r="D117" s="112">
        <f t="shared" si="10"/>
        <v>3</v>
      </c>
      <c r="E117" s="112">
        <f t="shared" si="11"/>
        <v>10</v>
      </c>
      <c r="F117" s="112" t="str">
        <f t="shared" si="12"/>
        <v>10</v>
      </c>
      <c r="G117" s="112" t="str">
        <f t="shared" si="13"/>
        <v>января</v>
      </c>
      <c r="H117" s="112">
        <f t="shared" si="14"/>
        <v>14</v>
      </c>
      <c r="I117" s="75" t="str">
        <f t="shared" si="15"/>
        <v>2008</v>
      </c>
      <c r="J117" s="75" t="str">
        <f t="shared" si="16"/>
        <v>янв</v>
      </c>
      <c r="K117" s="75">
        <f t="shared" si="17"/>
        <v>1</v>
      </c>
      <c r="L117" s="113">
        <f t="shared" si="18"/>
        <v>39457</v>
      </c>
      <c r="M117" s="108"/>
    </row>
    <row r="118" spans="2:13" x14ac:dyDescent="0.2">
      <c r="B118" s="81">
        <v>1430</v>
      </c>
      <c r="C118" s="81" t="s">
        <v>389</v>
      </c>
      <c r="D118" s="112">
        <f t="shared" si="10"/>
        <v>3</v>
      </c>
      <c r="E118" s="112">
        <f t="shared" si="11"/>
        <v>11</v>
      </c>
      <c r="F118" s="112" t="str">
        <f t="shared" si="12"/>
        <v>29</v>
      </c>
      <c r="G118" s="112" t="str">
        <f t="shared" si="13"/>
        <v>декабря</v>
      </c>
      <c r="H118" s="112">
        <f t="shared" si="14"/>
        <v>15</v>
      </c>
      <c r="I118" s="75" t="str">
        <f t="shared" si="15"/>
        <v>2008</v>
      </c>
      <c r="J118" s="75" t="str">
        <f t="shared" si="16"/>
        <v>дек</v>
      </c>
      <c r="K118" s="75">
        <f t="shared" si="17"/>
        <v>12</v>
      </c>
      <c r="L118" s="113">
        <f t="shared" si="18"/>
        <v>39811</v>
      </c>
      <c r="M118" s="108"/>
    </row>
    <row r="119" spans="2:13" x14ac:dyDescent="0.2">
      <c r="B119" s="81">
        <v>1431</v>
      </c>
      <c r="C119" s="81" t="s">
        <v>390</v>
      </c>
      <c r="D119" s="112">
        <f t="shared" si="10"/>
        <v>3</v>
      </c>
      <c r="E119" s="112">
        <f t="shared" si="11"/>
        <v>11</v>
      </c>
      <c r="F119" s="112" t="str">
        <f t="shared" si="12"/>
        <v>18</v>
      </c>
      <c r="G119" s="112" t="str">
        <f t="shared" si="13"/>
        <v>декабря</v>
      </c>
      <c r="H119" s="112">
        <f t="shared" si="14"/>
        <v>15</v>
      </c>
      <c r="I119" s="75" t="str">
        <f t="shared" si="15"/>
        <v>2009</v>
      </c>
      <c r="J119" s="75" t="str">
        <f t="shared" si="16"/>
        <v>дек</v>
      </c>
      <c r="K119" s="75">
        <f t="shared" si="17"/>
        <v>12</v>
      </c>
      <c r="L119" s="113">
        <f t="shared" si="18"/>
        <v>40165</v>
      </c>
      <c r="M119" s="108"/>
    </row>
    <row r="120" spans="2:13" x14ac:dyDescent="0.2">
      <c r="B120" s="81">
        <v>1432</v>
      </c>
      <c r="C120" s="81" t="s">
        <v>391</v>
      </c>
      <c r="D120" s="112">
        <f t="shared" si="10"/>
        <v>2</v>
      </c>
      <c r="E120" s="112">
        <f t="shared" si="11"/>
        <v>10</v>
      </c>
      <c r="F120" s="112" t="str">
        <f t="shared" si="12"/>
        <v>8</v>
      </c>
      <c r="G120" s="112" t="str">
        <f t="shared" si="13"/>
        <v>декабря</v>
      </c>
      <c r="H120" s="112">
        <f t="shared" si="14"/>
        <v>14</v>
      </c>
      <c r="I120" s="75" t="str">
        <f t="shared" si="15"/>
        <v>2010</v>
      </c>
      <c r="J120" s="75" t="str">
        <f t="shared" si="16"/>
        <v>дек</v>
      </c>
      <c r="K120" s="75">
        <f t="shared" si="17"/>
        <v>12</v>
      </c>
      <c r="L120" s="113">
        <f t="shared" si="18"/>
        <v>40520</v>
      </c>
      <c r="M120" s="108"/>
    </row>
    <row r="121" spans="2:13" x14ac:dyDescent="0.2">
      <c r="B121" s="81">
        <v>1433</v>
      </c>
      <c r="C121" s="81" t="s">
        <v>392</v>
      </c>
      <c r="D121" s="112">
        <f t="shared" si="10"/>
        <v>3</v>
      </c>
      <c r="E121" s="112">
        <f t="shared" si="11"/>
        <v>10</v>
      </c>
      <c r="F121" s="112" t="str">
        <f t="shared" si="12"/>
        <v>27</v>
      </c>
      <c r="G121" s="112" t="str">
        <f t="shared" si="13"/>
        <v>ноября</v>
      </c>
      <c r="H121" s="112">
        <f t="shared" si="14"/>
        <v>14</v>
      </c>
      <c r="I121" s="75" t="str">
        <f t="shared" si="15"/>
        <v>2011</v>
      </c>
      <c r="J121" s="75" t="str">
        <f t="shared" si="16"/>
        <v>ноя</v>
      </c>
      <c r="K121" s="75">
        <f t="shared" si="17"/>
        <v>11</v>
      </c>
      <c r="L121" s="113">
        <f t="shared" si="18"/>
        <v>40874</v>
      </c>
      <c r="M121" s="108"/>
    </row>
    <row r="122" spans="2:13" x14ac:dyDescent="0.2">
      <c r="B122" s="81">
        <v>1434</v>
      </c>
      <c r="C122" s="81" t="s">
        <v>393</v>
      </c>
      <c r="D122" s="112">
        <f t="shared" si="10"/>
        <v>3</v>
      </c>
      <c r="E122" s="112">
        <f t="shared" si="11"/>
        <v>10</v>
      </c>
      <c r="F122" s="112" t="str">
        <f t="shared" si="12"/>
        <v>15</v>
      </c>
      <c r="G122" s="112" t="str">
        <f t="shared" si="13"/>
        <v>ноября</v>
      </c>
      <c r="H122" s="112">
        <f t="shared" si="14"/>
        <v>14</v>
      </c>
      <c r="I122" s="75" t="str">
        <f t="shared" si="15"/>
        <v>2012</v>
      </c>
      <c r="J122" s="75" t="str">
        <f t="shared" si="16"/>
        <v>ноя</v>
      </c>
      <c r="K122" s="75">
        <f t="shared" si="17"/>
        <v>11</v>
      </c>
      <c r="L122" s="113">
        <f t="shared" si="18"/>
        <v>41228</v>
      </c>
      <c r="M122" s="108"/>
    </row>
    <row r="123" spans="2:13" x14ac:dyDescent="0.2">
      <c r="B123" s="81">
        <v>1435</v>
      </c>
      <c r="C123" s="81" t="s">
        <v>394</v>
      </c>
      <c r="D123" s="112">
        <f t="shared" si="10"/>
        <v>2</v>
      </c>
      <c r="E123" s="112">
        <f t="shared" si="11"/>
        <v>9</v>
      </c>
      <c r="F123" s="112" t="str">
        <f t="shared" si="12"/>
        <v>5</v>
      </c>
      <c r="G123" s="112" t="str">
        <f t="shared" si="13"/>
        <v>ноября</v>
      </c>
      <c r="H123" s="112">
        <f t="shared" si="14"/>
        <v>13</v>
      </c>
      <c r="I123" s="75" t="str">
        <f t="shared" si="15"/>
        <v>2013</v>
      </c>
      <c r="J123" s="75" t="str">
        <f t="shared" si="16"/>
        <v>ноя</v>
      </c>
      <c r="K123" s="75">
        <f t="shared" si="17"/>
        <v>11</v>
      </c>
      <c r="L123" s="113">
        <f t="shared" si="18"/>
        <v>41583</v>
      </c>
      <c r="M123" s="108"/>
    </row>
    <row r="124" spans="2:13" x14ac:dyDescent="0.2">
      <c r="B124" s="81">
        <v>1436</v>
      </c>
      <c r="C124" s="81" t="s">
        <v>395</v>
      </c>
      <c r="D124" s="112">
        <f t="shared" si="10"/>
        <v>3</v>
      </c>
      <c r="E124" s="112">
        <f t="shared" si="11"/>
        <v>11</v>
      </c>
      <c r="F124" s="112" t="str">
        <f t="shared" si="12"/>
        <v>25</v>
      </c>
      <c r="G124" s="112" t="str">
        <f t="shared" si="13"/>
        <v>октября</v>
      </c>
      <c r="H124" s="112">
        <f t="shared" si="14"/>
        <v>15</v>
      </c>
      <c r="I124" s="75" t="str">
        <f t="shared" si="15"/>
        <v>2014</v>
      </c>
      <c r="J124" s="75" t="str">
        <f t="shared" si="16"/>
        <v>окт</v>
      </c>
      <c r="K124" s="75">
        <f t="shared" si="17"/>
        <v>10</v>
      </c>
      <c r="L124" s="113">
        <f t="shared" si="18"/>
        <v>41937</v>
      </c>
      <c r="M124" s="108"/>
    </row>
    <row r="125" spans="2:13" x14ac:dyDescent="0.2">
      <c r="B125" s="81">
        <v>1437</v>
      </c>
      <c r="C125" s="81" t="s">
        <v>396</v>
      </c>
      <c r="D125" s="112">
        <f t="shared" si="10"/>
        <v>3</v>
      </c>
      <c r="E125" s="112">
        <f t="shared" si="11"/>
        <v>11</v>
      </c>
      <c r="F125" s="112" t="str">
        <f t="shared" si="12"/>
        <v>13</v>
      </c>
      <c r="G125" s="112" t="str">
        <f t="shared" si="13"/>
        <v>октября</v>
      </c>
      <c r="H125" s="112">
        <f t="shared" si="14"/>
        <v>15</v>
      </c>
      <c r="I125" s="75" t="str">
        <f t="shared" si="15"/>
        <v>2015</v>
      </c>
      <c r="J125" s="75" t="str">
        <f t="shared" si="16"/>
        <v>окт</v>
      </c>
      <c r="K125" s="75">
        <f t="shared" si="17"/>
        <v>10</v>
      </c>
      <c r="L125" s="113">
        <f t="shared" si="18"/>
        <v>42290</v>
      </c>
      <c r="M125" s="108"/>
    </row>
  </sheetData>
  <mergeCells count="3">
    <mergeCell ref="B1:Q1"/>
    <mergeCell ref="B2:Q2"/>
    <mergeCell ref="B3:Q3"/>
  </mergeCells>
  <phoneticPr fontId="0" type="noConversion"/>
  <pageMargins left="0.75" right="0.75" top="1" bottom="1" header="0.5" footer="0.5"/>
  <pageSetup paperSize="9" orientation="portrait" horizontalDpi="300" verticalDpi="300" r:id="rId1"/>
  <headerFooter alignWithMargins="0"/>
  <ignoredErrors>
    <ignoredError sqref="S1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B11"/>
  <sheetViews>
    <sheetView workbookViewId="0">
      <selection activeCell="C15" sqref="C15"/>
    </sheetView>
  </sheetViews>
  <sheetFormatPr defaultRowHeight="12.75" x14ac:dyDescent="0.2"/>
  <sheetData>
    <row r="4" spans="2:2" ht="14.25" x14ac:dyDescent="0.2">
      <c r="B4" s="4" t="s">
        <v>26</v>
      </c>
    </row>
    <row r="5" spans="2:2" ht="14.25" x14ac:dyDescent="0.2">
      <c r="B5" s="4" t="s">
        <v>27</v>
      </c>
    </row>
    <row r="6" spans="2:2" ht="14.25" x14ac:dyDescent="0.2">
      <c r="B6" s="4" t="s">
        <v>28</v>
      </c>
    </row>
    <row r="7" spans="2:2" ht="14.25" x14ac:dyDescent="0.2">
      <c r="B7" s="4" t="s">
        <v>29</v>
      </c>
    </row>
    <row r="8" spans="2:2" ht="14.25" x14ac:dyDescent="0.2">
      <c r="B8" s="4" t="s">
        <v>30</v>
      </c>
    </row>
    <row r="9" spans="2:2" ht="14.25" x14ac:dyDescent="0.2">
      <c r="B9" s="4" t="s">
        <v>31</v>
      </c>
    </row>
    <row r="10" spans="2:2" ht="14.25" x14ac:dyDescent="0.2">
      <c r="B10" s="4" t="s">
        <v>32</v>
      </c>
    </row>
    <row r="11" spans="2:2" ht="14.25" x14ac:dyDescent="0.2">
      <c r="B11" s="4" t="s">
        <v>33</v>
      </c>
    </row>
  </sheetData>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B1:Y72"/>
  <sheetViews>
    <sheetView topLeftCell="B7" workbookViewId="0">
      <selection activeCell="S12" sqref="S12"/>
    </sheetView>
  </sheetViews>
  <sheetFormatPr defaultRowHeight="12.75" x14ac:dyDescent="0.2"/>
  <cols>
    <col min="3" max="3" width="11.7109375" customWidth="1"/>
  </cols>
  <sheetData>
    <row r="1" spans="2:25" x14ac:dyDescent="0.2">
      <c r="B1" s="2" t="s">
        <v>152</v>
      </c>
    </row>
    <row r="2" spans="2:25" ht="79.5" customHeight="1" x14ac:dyDescent="0.25">
      <c r="B2" s="5"/>
      <c r="E2" s="135" t="s">
        <v>147</v>
      </c>
      <c r="F2" s="135"/>
      <c r="G2" s="135"/>
      <c r="H2" s="135"/>
      <c r="I2" s="135"/>
      <c r="J2" s="135"/>
      <c r="K2" s="135"/>
      <c r="L2" s="135"/>
      <c r="M2" s="135"/>
      <c r="N2" s="135"/>
    </row>
    <row r="3" spans="2:25" ht="33" customHeight="1" x14ac:dyDescent="0.2">
      <c r="B3" s="6"/>
      <c r="E3" s="136" t="s">
        <v>148</v>
      </c>
      <c r="F3" s="136"/>
      <c r="G3" s="136"/>
      <c r="H3" s="136"/>
      <c r="I3" s="136"/>
      <c r="J3" s="136"/>
      <c r="K3" s="136"/>
      <c r="L3" s="136"/>
      <c r="M3" s="136"/>
      <c r="N3" s="136"/>
    </row>
    <row r="4" spans="2:25" ht="23.25" customHeight="1" x14ac:dyDescent="0.2">
      <c r="E4" s="137" t="s">
        <v>149</v>
      </c>
      <c r="F4" s="137"/>
      <c r="G4" s="137"/>
      <c r="H4" s="137"/>
      <c r="I4" s="137"/>
      <c r="J4" s="137"/>
      <c r="K4" s="137"/>
      <c r="L4" s="137"/>
      <c r="M4" s="137"/>
      <c r="N4" s="137"/>
    </row>
    <row r="5" spans="2:25" x14ac:dyDescent="0.2">
      <c r="B5" s="6"/>
    </row>
    <row r="7" spans="2:25" ht="57" customHeight="1" x14ac:dyDescent="0.2">
      <c r="B7" s="7"/>
      <c r="E7" s="137" t="s">
        <v>150</v>
      </c>
      <c r="F7" s="137"/>
      <c r="G7" s="137"/>
      <c r="H7" s="137"/>
      <c r="I7" s="137"/>
      <c r="J7" s="137"/>
      <c r="K7" s="137"/>
      <c r="L7" s="137"/>
      <c r="M7" s="137"/>
      <c r="N7" s="137"/>
    </row>
    <row r="8" spans="2:25" ht="78" customHeight="1" thickBot="1" x14ac:dyDescent="0.25">
      <c r="B8" s="8"/>
      <c r="E8" s="137" t="s">
        <v>151</v>
      </c>
      <c r="F8" s="137"/>
      <c r="G8" s="137"/>
      <c r="H8" s="137"/>
      <c r="I8" s="137"/>
      <c r="J8" s="137"/>
      <c r="K8" s="137"/>
      <c r="L8" s="137"/>
      <c r="M8" s="137"/>
      <c r="N8" s="137"/>
    </row>
    <row r="9" spans="2:25" ht="33" customHeight="1" thickBot="1" x14ac:dyDescent="0.25">
      <c r="P9" s="138" t="s">
        <v>34</v>
      </c>
      <c r="Q9" s="138"/>
      <c r="S9" s="60">
        <v>2012</v>
      </c>
    </row>
    <row r="10" spans="2:25" ht="26.25" customHeight="1" thickBot="1" x14ac:dyDescent="0.35">
      <c r="B10" s="67"/>
      <c r="C10" s="61" t="s">
        <v>35</v>
      </c>
      <c r="D10" s="62"/>
      <c r="E10" s="20" t="s">
        <v>36</v>
      </c>
      <c r="F10" s="20" t="s">
        <v>36</v>
      </c>
      <c r="G10" s="20" t="s">
        <v>39</v>
      </c>
      <c r="H10" s="21" t="s">
        <v>39</v>
      </c>
      <c r="I10" s="20" t="s">
        <v>42</v>
      </c>
      <c r="J10" s="20" t="s">
        <v>42</v>
      </c>
      <c r="K10" s="20" t="s">
        <v>45</v>
      </c>
      <c r="L10" s="20" t="s">
        <v>45</v>
      </c>
      <c r="M10" s="20" t="s">
        <v>48</v>
      </c>
      <c r="N10" s="22" t="s">
        <v>48</v>
      </c>
    </row>
    <row r="11" spans="2:25" ht="22.5" customHeight="1" thickBot="1" x14ac:dyDescent="0.3">
      <c r="B11" s="26"/>
      <c r="C11" s="68"/>
      <c r="D11" s="63" t="s">
        <v>199</v>
      </c>
      <c r="E11" s="10">
        <v>7</v>
      </c>
      <c r="F11" s="10">
        <v>8</v>
      </c>
      <c r="G11" s="10">
        <v>9</v>
      </c>
      <c r="H11" s="12">
        <v>10</v>
      </c>
      <c r="I11" s="10">
        <v>1</v>
      </c>
      <c r="J11" s="10">
        <v>2</v>
      </c>
      <c r="K11" s="10">
        <v>3</v>
      </c>
      <c r="L11" s="10">
        <v>4</v>
      </c>
      <c r="M11" s="10">
        <v>5</v>
      </c>
      <c r="N11" s="23">
        <v>6</v>
      </c>
      <c r="P11" s="73" t="s">
        <v>200</v>
      </c>
      <c r="Q11" s="74"/>
      <c r="R11" s="69"/>
      <c r="S11" s="60" t="str">
        <f>INDEX($B$10:$N$72,1,$P$18+3)</f>
        <v>вода</v>
      </c>
      <c r="T11" s="72">
        <f>INDEX($B$10:$N$72,2,$P$18+3)</f>
        <v>9</v>
      </c>
      <c r="U11" s="70" t="str">
        <f>INDEX($B$10:$N$72,3,$P$18+3)</f>
        <v>壬</v>
      </c>
    </row>
    <row r="12" spans="2:25" ht="18" thickBot="1" x14ac:dyDescent="0.3">
      <c r="B12" s="64"/>
      <c r="C12" s="65" t="s">
        <v>202</v>
      </c>
      <c r="D12" s="66"/>
      <c r="E12" s="11" t="s">
        <v>37</v>
      </c>
      <c r="F12" s="11" t="s">
        <v>38</v>
      </c>
      <c r="G12" s="11" t="s">
        <v>40</v>
      </c>
      <c r="H12" s="13" t="s">
        <v>41</v>
      </c>
      <c r="I12" s="11" t="s">
        <v>43</v>
      </c>
      <c r="J12" s="11" t="s">
        <v>44</v>
      </c>
      <c r="K12" s="11" t="s">
        <v>46</v>
      </c>
      <c r="L12" s="11" t="s">
        <v>47</v>
      </c>
      <c r="M12" s="11" t="s">
        <v>49</v>
      </c>
      <c r="N12" s="24" t="s">
        <v>50</v>
      </c>
      <c r="P12" s="73" t="s">
        <v>201</v>
      </c>
      <c r="Q12" s="74"/>
      <c r="R12" s="69"/>
      <c r="S12" s="60" t="str">
        <f>INDEX($B$10:$N$72,$O$18+3,1)</f>
        <v>дракон</v>
      </c>
      <c r="T12" s="72" t="str">
        <f>INDEX($B$10:$N$72,$O$18+3,2)</f>
        <v>V</v>
      </c>
      <c r="U12" s="71" t="str">
        <f>INDEX($B$10:$N$72,$O$18+3,3)</f>
        <v>辰</v>
      </c>
    </row>
    <row r="13" spans="2:25" ht="17.25" x14ac:dyDescent="0.25">
      <c r="B13" s="25" t="s">
        <v>51</v>
      </c>
      <c r="C13" s="14" t="s">
        <v>52</v>
      </c>
      <c r="D13" s="15" t="s">
        <v>53</v>
      </c>
      <c r="E13" s="16" t="s">
        <v>54</v>
      </c>
      <c r="F13" s="44"/>
      <c r="G13" s="16" t="s">
        <v>55</v>
      </c>
      <c r="H13" s="44"/>
      <c r="I13" s="16" t="s">
        <v>56</v>
      </c>
      <c r="J13" s="44"/>
      <c r="K13" s="16" t="s">
        <v>57</v>
      </c>
      <c r="L13" s="44"/>
      <c r="M13" s="16" t="s">
        <v>58</v>
      </c>
      <c r="N13" s="47"/>
    </row>
    <row r="14" spans="2:25" ht="17.25" x14ac:dyDescent="0.25">
      <c r="B14" s="58" t="s">
        <v>51</v>
      </c>
      <c r="C14" s="54" t="s">
        <v>52</v>
      </c>
      <c r="D14" s="55" t="s">
        <v>53</v>
      </c>
      <c r="E14" s="50">
        <v>1850</v>
      </c>
      <c r="F14" s="45"/>
      <c r="G14" s="9">
        <v>1862</v>
      </c>
      <c r="H14" s="45"/>
      <c r="I14" s="9">
        <v>1874</v>
      </c>
      <c r="J14" s="45"/>
      <c r="K14" s="9">
        <v>1886</v>
      </c>
      <c r="L14" s="45"/>
      <c r="M14" s="9">
        <v>1838</v>
      </c>
      <c r="N14" s="48"/>
      <c r="O14" s="75"/>
      <c r="P14" s="75">
        <v>1</v>
      </c>
      <c r="Q14" s="75">
        <v>2</v>
      </c>
      <c r="R14" s="75">
        <v>3</v>
      </c>
      <c r="S14" s="75">
        <v>4</v>
      </c>
      <c r="T14" s="75">
        <v>5</v>
      </c>
      <c r="U14" s="75">
        <v>6</v>
      </c>
      <c r="V14" s="75">
        <v>7</v>
      </c>
      <c r="W14" s="75">
        <v>8</v>
      </c>
      <c r="X14" s="75">
        <v>9</v>
      </c>
      <c r="Y14" s="75">
        <v>10</v>
      </c>
    </row>
    <row r="15" spans="2:25" ht="17.25" x14ac:dyDescent="0.25">
      <c r="B15" s="58" t="s">
        <v>51</v>
      </c>
      <c r="C15" s="54" t="s">
        <v>52</v>
      </c>
      <c r="D15" s="55" t="s">
        <v>53</v>
      </c>
      <c r="E15" s="50">
        <v>1910</v>
      </c>
      <c r="F15" s="45"/>
      <c r="G15" s="9">
        <v>1922</v>
      </c>
      <c r="H15" s="45"/>
      <c r="I15" s="9">
        <v>1934</v>
      </c>
      <c r="J15" s="45"/>
      <c r="K15" s="9">
        <v>1946</v>
      </c>
      <c r="L15" s="45"/>
      <c r="M15" s="17">
        <v>1898</v>
      </c>
      <c r="N15" s="48"/>
      <c r="O15" s="75"/>
      <c r="P15" s="75" t="e">
        <f t="shared" ref="P15:Y15" si="0">MATCH($S$9,E13:E72,0)</f>
        <v>#N/A</v>
      </c>
      <c r="Q15" s="75" t="e">
        <f t="shared" si="0"/>
        <v>#N/A</v>
      </c>
      <c r="R15" s="75">
        <f t="shared" si="0"/>
        <v>35</v>
      </c>
      <c r="S15" s="75" t="e">
        <f t="shared" si="0"/>
        <v>#N/A</v>
      </c>
      <c r="T15" s="75" t="e">
        <f t="shared" si="0"/>
        <v>#N/A</v>
      </c>
      <c r="U15" s="75" t="e">
        <f t="shared" si="0"/>
        <v>#N/A</v>
      </c>
      <c r="V15" s="75" t="e">
        <f t="shared" si="0"/>
        <v>#N/A</v>
      </c>
      <c r="W15" s="75" t="e">
        <f t="shared" si="0"/>
        <v>#N/A</v>
      </c>
      <c r="X15" s="75" t="e">
        <f t="shared" si="0"/>
        <v>#N/A</v>
      </c>
      <c r="Y15" s="75" t="e">
        <f t="shared" si="0"/>
        <v>#N/A</v>
      </c>
    </row>
    <row r="16" spans="2:25" ht="17.25" x14ac:dyDescent="0.25">
      <c r="B16" s="58" t="s">
        <v>51</v>
      </c>
      <c r="C16" s="54" t="s">
        <v>52</v>
      </c>
      <c r="D16" s="55" t="s">
        <v>53</v>
      </c>
      <c r="E16" s="50">
        <v>1970</v>
      </c>
      <c r="F16" s="45"/>
      <c r="G16" s="17">
        <v>1982</v>
      </c>
      <c r="H16" s="45"/>
      <c r="I16" s="9">
        <v>1994</v>
      </c>
      <c r="J16" s="45"/>
      <c r="K16" s="9">
        <v>2006</v>
      </c>
      <c r="L16" s="45"/>
      <c r="M16" s="9">
        <v>1958</v>
      </c>
      <c r="N16" s="48"/>
      <c r="O16" s="75"/>
      <c r="P16" s="75">
        <f>IF(ISERROR(P15),0,P15)</f>
        <v>0</v>
      </c>
      <c r="Q16" s="75">
        <f t="shared" ref="Q16:W16" si="1">IF(ISERROR(Q15),0,Q15)</f>
        <v>0</v>
      </c>
      <c r="R16" s="75">
        <f t="shared" si="1"/>
        <v>35</v>
      </c>
      <c r="S16" s="75">
        <f t="shared" si="1"/>
        <v>0</v>
      </c>
      <c r="T16" s="75">
        <f t="shared" si="1"/>
        <v>0</v>
      </c>
      <c r="U16" s="75">
        <f t="shared" si="1"/>
        <v>0</v>
      </c>
      <c r="V16" s="75">
        <f t="shared" si="1"/>
        <v>0</v>
      </c>
      <c r="W16" s="75">
        <f t="shared" si="1"/>
        <v>0</v>
      </c>
      <c r="X16" s="75">
        <f>IF(ISERROR(X15),0,X15)</f>
        <v>0</v>
      </c>
      <c r="Y16" s="75">
        <f>IF(ISERROR(Y15),0,Y15)</f>
        <v>0</v>
      </c>
    </row>
    <row r="17" spans="2:25" ht="18" thickBot="1" x14ac:dyDescent="0.3">
      <c r="B17" s="59" t="s">
        <v>51</v>
      </c>
      <c r="C17" s="56" t="s">
        <v>52</v>
      </c>
      <c r="D17" s="57" t="s">
        <v>53</v>
      </c>
      <c r="E17" s="50">
        <v>2030</v>
      </c>
      <c r="F17" s="46"/>
      <c r="G17" s="9">
        <v>2042</v>
      </c>
      <c r="H17" s="46"/>
      <c r="I17" s="9">
        <v>2054</v>
      </c>
      <c r="J17" s="46"/>
      <c r="K17" s="9">
        <v>2066</v>
      </c>
      <c r="L17" s="46"/>
      <c r="M17" s="9">
        <v>2018</v>
      </c>
      <c r="N17" s="49"/>
      <c r="O17" s="75"/>
      <c r="P17" s="75">
        <f>IF(P16&lt;&gt;0,P14,0)</f>
        <v>0</v>
      </c>
      <c r="Q17" s="75">
        <f t="shared" ref="Q17:W17" si="2">IF(Q16&lt;&gt;0,Q14,0)</f>
        <v>0</v>
      </c>
      <c r="R17" s="75">
        <f t="shared" si="2"/>
        <v>3</v>
      </c>
      <c r="S17" s="75">
        <f t="shared" si="2"/>
        <v>0</v>
      </c>
      <c r="T17" s="75">
        <f t="shared" si="2"/>
        <v>0</v>
      </c>
      <c r="U17" s="75">
        <f t="shared" si="2"/>
        <v>0</v>
      </c>
      <c r="V17" s="75">
        <f t="shared" si="2"/>
        <v>0</v>
      </c>
      <c r="W17" s="75">
        <f t="shared" si="2"/>
        <v>0</v>
      </c>
      <c r="X17" s="75">
        <f>IF(X16&lt;&gt;0,X14,0)</f>
        <v>0</v>
      </c>
      <c r="Y17" s="75">
        <f>IF(Y16&lt;&gt;0,Y14,0)</f>
        <v>0</v>
      </c>
    </row>
    <row r="18" spans="2:25" ht="17.25" x14ac:dyDescent="0.25">
      <c r="B18" s="51" t="s">
        <v>59</v>
      </c>
      <c r="C18" s="52" t="s">
        <v>60</v>
      </c>
      <c r="D18" s="53" t="s">
        <v>61</v>
      </c>
      <c r="E18" s="44"/>
      <c r="F18" s="16" t="s">
        <v>62</v>
      </c>
      <c r="G18" s="44"/>
      <c r="H18" s="16" t="s">
        <v>63</v>
      </c>
      <c r="I18" s="44"/>
      <c r="J18" s="16" t="s">
        <v>64</v>
      </c>
      <c r="K18" s="44"/>
      <c r="L18" s="16" t="s">
        <v>65</v>
      </c>
      <c r="M18" s="44"/>
      <c r="N18" s="27" t="s">
        <v>66</v>
      </c>
      <c r="O18" s="75">
        <f>SUM(P16:Y16)</f>
        <v>35</v>
      </c>
      <c r="P18" s="75">
        <f>SUM(P17:Y17)</f>
        <v>3</v>
      </c>
      <c r="Q18" s="75"/>
      <c r="R18" s="75"/>
      <c r="S18" s="75"/>
      <c r="T18" s="75"/>
      <c r="U18" s="75"/>
      <c r="V18" s="75"/>
    </row>
    <row r="19" spans="2:25" ht="17.25" x14ac:dyDescent="0.25">
      <c r="B19" s="58" t="s">
        <v>59</v>
      </c>
      <c r="C19" s="54" t="s">
        <v>60</v>
      </c>
      <c r="D19" s="55" t="s">
        <v>61</v>
      </c>
      <c r="E19" s="45"/>
      <c r="F19" s="9">
        <v>1851</v>
      </c>
      <c r="G19" s="45"/>
      <c r="H19" s="9">
        <v>1863</v>
      </c>
      <c r="I19" s="45"/>
      <c r="J19" s="9">
        <v>1875</v>
      </c>
      <c r="K19" s="45"/>
      <c r="L19" s="9">
        <v>1887</v>
      </c>
      <c r="M19" s="45"/>
      <c r="N19" s="28">
        <v>1839</v>
      </c>
    </row>
    <row r="20" spans="2:25" ht="17.25" x14ac:dyDescent="0.25">
      <c r="B20" s="58" t="s">
        <v>59</v>
      </c>
      <c r="C20" s="54" t="s">
        <v>60</v>
      </c>
      <c r="D20" s="55" t="s">
        <v>61</v>
      </c>
      <c r="E20" s="45"/>
      <c r="F20" s="9">
        <v>1911</v>
      </c>
      <c r="G20" s="45"/>
      <c r="H20" s="9">
        <v>1923</v>
      </c>
      <c r="I20" s="45"/>
      <c r="J20" s="9">
        <v>1935</v>
      </c>
      <c r="K20" s="45"/>
      <c r="L20" s="9">
        <v>1947</v>
      </c>
      <c r="M20" s="45"/>
      <c r="N20" s="29">
        <v>1899</v>
      </c>
    </row>
    <row r="21" spans="2:25" ht="17.25" x14ac:dyDescent="0.25">
      <c r="B21" s="58" t="s">
        <v>59</v>
      </c>
      <c r="C21" s="54" t="s">
        <v>60</v>
      </c>
      <c r="D21" s="55" t="s">
        <v>61</v>
      </c>
      <c r="E21" s="45"/>
      <c r="F21" s="9">
        <v>1971</v>
      </c>
      <c r="G21" s="45"/>
      <c r="H21" s="9">
        <v>1983</v>
      </c>
      <c r="I21" s="45"/>
      <c r="J21" s="9">
        <v>1995</v>
      </c>
      <c r="K21" s="45"/>
      <c r="L21" s="9">
        <v>2007</v>
      </c>
      <c r="M21" s="45"/>
      <c r="N21" s="28">
        <v>1959</v>
      </c>
    </row>
    <row r="22" spans="2:25" ht="18" thickBot="1" x14ac:dyDescent="0.3">
      <c r="B22" s="59" t="s">
        <v>59</v>
      </c>
      <c r="C22" s="56" t="s">
        <v>60</v>
      </c>
      <c r="D22" s="57" t="s">
        <v>61</v>
      </c>
      <c r="E22" s="46"/>
      <c r="F22" s="9">
        <v>2031</v>
      </c>
      <c r="G22" s="46"/>
      <c r="H22" s="9">
        <v>2043</v>
      </c>
      <c r="I22" s="46"/>
      <c r="J22" s="9">
        <v>2055</v>
      </c>
      <c r="K22" s="46"/>
      <c r="L22" s="9">
        <v>2067</v>
      </c>
      <c r="M22" s="46"/>
      <c r="N22" s="28">
        <v>2019</v>
      </c>
    </row>
    <row r="23" spans="2:25" ht="17.25" x14ac:dyDescent="0.25">
      <c r="B23" s="25" t="s">
        <v>67</v>
      </c>
      <c r="C23" s="14" t="s">
        <v>68</v>
      </c>
      <c r="D23" s="15" t="s">
        <v>69</v>
      </c>
      <c r="E23" s="16" t="s">
        <v>70</v>
      </c>
      <c r="F23" s="44"/>
      <c r="G23" s="16" t="s">
        <v>71</v>
      </c>
      <c r="H23" s="44"/>
      <c r="I23" s="16" t="s">
        <v>72</v>
      </c>
      <c r="J23" s="44"/>
      <c r="K23" s="16" t="s">
        <v>73</v>
      </c>
      <c r="L23" s="44"/>
      <c r="M23" s="16" t="s">
        <v>74</v>
      </c>
      <c r="N23" s="47"/>
    </row>
    <row r="24" spans="2:25" ht="17.25" x14ac:dyDescent="0.25">
      <c r="B24" s="58" t="s">
        <v>67</v>
      </c>
      <c r="C24" s="54" t="s">
        <v>68</v>
      </c>
      <c r="D24" s="55" t="s">
        <v>69</v>
      </c>
      <c r="E24" s="9">
        <v>1840</v>
      </c>
      <c r="F24" s="45"/>
      <c r="G24" s="9">
        <v>1852</v>
      </c>
      <c r="H24" s="45"/>
      <c r="I24" s="9">
        <v>1864</v>
      </c>
      <c r="J24" s="45"/>
      <c r="K24" s="9">
        <v>1876</v>
      </c>
      <c r="L24" s="45"/>
      <c r="M24" s="9">
        <v>1888</v>
      </c>
      <c r="N24" s="48"/>
    </row>
    <row r="25" spans="2:25" ht="17.25" x14ac:dyDescent="0.25">
      <c r="B25" s="58" t="s">
        <v>67</v>
      </c>
      <c r="C25" s="54" t="s">
        <v>68</v>
      </c>
      <c r="D25" s="55" t="s">
        <v>69</v>
      </c>
      <c r="E25" s="17">
        <v>1900</v>
      </c>
      <c r="F25" s="45"/>
      <c r="G25" s="9">
        <v>1912</v>
      </c>
      <c r="H25" s="45"/>
      <c r="I25" s="9">
        <v>1924</v>
      </c>
      <c r="J25" s="45"/>
      <c r="K25" s="9">
        <v>1936</v>
      </c>
      <c r="L25" s="45"/>
      <c r="M25" s="9">
        <v>1948</v>
      </c>
      <c r="N25" s="48"/>
    </row>
    <row r="26" spans="2:25" ht="17.25" x14ac:dyDescent="0.25">
      <c r="B26" s="58" t="s">
        <v>67</v>
      </c>
      <c r="C26" s="54" t="s">
        <v>68</v>
      </c>
      <c r="D26" s="55" t="s">
        <v>69</v>
      </c>
      <c r="E26" s="9">
        <v>1960</v>
      </c>
      <c r="F26" s="45"/>
      <c r="G26" s="9">
        <v>1972</v>
      </c>
      <c r="H26" s="45"/>
      <c r="I26" s="9">
        <v>1984</v>
      </c>
      <c r="J26" s="45"/>
      <c r="K26" s="9">
        <v>1996</v>
      </c>
      <c r="L26" s="45"/>
      <c r="M26" s="9">
        <v>2008</v>
      </c>
      <c r="N26" s="48"/>
    </row>
    <row r="27" spans="2:25" ht="18" thickBot="1" x14ac:dyDescent="0.3">
      <c r="B27" s="59" t="s">
        <v>67</v>
      </c>
      <c r="C27" s="56" t="s">
        <v>68</v>
      </c>
      <c r="D27" s="57" t="s">
        <v>69</v>
      </c>
      <c r="E27" s="9">
        <v>2020</v>
      </c>
      <c r="F27" s="46"/>
      <c r="G27" s="9">
        <v>2032</v>
      </c>
      <c r="H27" s="46"/>
      <c r="I27" s="9">
        <v>2044</v>
      </c>
      <c r="J27" s="46"/>
      <c r="K27" s="9">
        <v>2056</v>
      </c>
      <c r="L27" s="46"/>
      <c r="M27" s="9">
        <v>2068</v>
      </c>
      <c r="N27" s="49"/>
    </row>
    <row r="28" spans="2:25" ht="17.25" x14ac:dyDescent="0.25">
      <c r="B28" s="25" t="s">
        <v>75</v>
      </c>
      <c r="C28" s="14" t="s">
        <v>76</v>
      </c>
      <c r="D28" s="15" t="s">
        <v>77</v>
      </c>
      <c r="E28" s="44"/>
      <c r="F28" s="16" t="s">
        <v>78</v>
      </c>
      <c r="G28" s="44"/>
      <c r="H28" s="16" t="s">
        <v>79</v>
      </c>
      <c r="I28" s="44"/>
      <c r="J28" s="16" t="s">
        <v>80</v>
      </c>
      <c r="K28" s="44"/>
      <c r="L28" s="16" t="s">
        <v>81</v>
      </c>
      <c r="M28" s="44"/>
      <c r="N28" s="27" t="s">
        <v>82</v>
      </c>
    </row>
    <row r="29" spans="2:25" ht="17.25" x14ac:dyDescent="0.25">
      <c r="B29" s="58" t="s">
        <v>75</v>
      </c>
      <c r="C29" s="54" t="s">
        <v>76</v>
      </c>
      <c r="D29" s="55" t="s">
        <v>77</v>
      </c>
      <c r="E29" s="45"/>
      <c r="F29" s="9">
        <v>1841</v>
      </c>
      <c r="G29" s="45"/>
      <c r="H29" s="9">
        <v>1853</v>
      </c>
      <c r="I29" s="45"/>
      <c r="J29" s="9">
        <v>1865</v>
      </c>
      <c r="K29" s="45"/>
      <c r="L29" s="9">
        <v>1877</v>
      </c>
      <c r="M29" s="45"/>
      <c r="N29" s="28">
        <v>1889</v>
      </c>
    </row>
    <row r="30" spans="2:25" ht="17.25" x14ac:dyDescent="0.25">
      <c r="B30" s="58" t="s">
        <v>75</v>
      </c>
      <c r="C30" s="54" t="s">
        <v>76</v>
      </c>
      <c r="D30" s="55" t="s">
        <v>77</v>
      </c>
      <c r="E30" s="45"/>
      <c r="F30" s="17">
        <v>1901</v>
      </c>
      <c r="G30" s="45"/>
      <c r="H30" s="9">
        <v>1913</v>
      </c>
      <c r="I30" s="45"/>
      <c r="J30" s="9">
        <v>1925</v>
      </c>
      <c r="K30" s="45"/>
      <c r="L30" s="9">
        <v>1937</v>
      </c>
      <c r="M30" s="45"/>
      <c r="N30" s="28">
        <v>1949</v>
      </c>
    </row>
    <row r="31" spans="2:25" ht="17.25" x14ac:dyDescent="0.25">
      <c r="B31" s="58" t="s">
        <v>75</v>
      </c>
      <c r="C31" s="54" t="s">
        <v>76</v>
      </c>
      <c r="D31" s="55" t="s">
        <v>77</v>
      </c>
      <c r="E31" s="45"/>
      <c r="F31" s="9">
        <v>1961</v>
      </c>
      <c r="G31" s="45"/>
      <c r="H31" s="9">
        <v>1973</v>
      </c>
      <c r="I31" s="45"/>
      <c r="J31" s="9">
        <v>1985</v>
      </c>
      <c r="K31" s="45"/>
      <c r="L31" s="9">
        <v>1997</v>
      </c>
      <c r="M31" s="45"/>
      <c r="N31" s="29">
        <v>2009</v>
      </c>
    </row>
    <row r="32" spans="2:25" ht="18" thickBot="1" x14ac:dyDescent="0.3">
      <c r="B32" s="59" t="s">
        <v>75</v>
      </c>
      <c r="C32" s="56" t="s">
        <v>76</v>
      </c>
      <c r="D32" s="57" t="s">
        <v>77</v>
      </c>
      <c r="E32" s="46"/>
      <c r="F32" s="9">
        <v>2021</v>
      </c>
      <c r="G32" s="46"/>
      <c r="H32" s="9">
        <v>2033</v>
      </c>
      <c r="I32" s="46"/>
      <c r="J32" s="9">
        <v>2045</v>
      </c>
      <c r="K32" s="46"/>
      <c r="L32" s="9">
        <v>2057</v>
      </c>
      <c r="M32" s="46"/>
      <c r="N32" s="28">
        <v>2069</v>
      </c>
    </row>
    <row r="33" spans="2:14" ht="17.25" x14ac:dyDescent="0.25">
      <c r="B33" s="25" t="s">
        <v>83</v>
      </c>
      <c r="C33" s="14" t="s">
        <v>84</v>
      </c>
      <c r="D33" s="15" t="s">
        <v>85</v>
      </c>
      <c r="E33" s="16" t="s">
        <v>86</v>
      </c>
      <c r="F33" s="44"/>
      <c r="G33" s="16" t="s">
        <v>87</v>
      </c>
      <c r="H33" s="44"/>
      <c r="I33" s="16" t="s">
        <v>88</v>
      </c>
      <c r="J33" s="44"/>
      <c r="K33" s="16" t="s">
        <v>89</v>
      </c>
      <c r="L33" s="44"/>
      <c r="M33" s="16" t="s">
        <v>90</v>
      </c>
      <c r="N33" s="47"/>
    </row>
    <row r="34" spans="2:14" ht="17.25" x14ac:dyDescent="0.25">
      <c r="B34" s="58" t="s">
        <v>83</v>
      </c>
      <c r="C34" s="54" t="s">
        <v>84</v>
      </c>
      <c r="D34" s="55" t="s">
        <v>85</v>
      </c>
      <c r="E34" s="9">
        <v>1830</v>
      </c>
      <c r="F34" s="45"/>
      <c r="G34" s="9">
        <v>1842</v>
      </c>
      <c r="H34" s="45"/>
      <c r="I34" s="9">
        <v>1854</v>
      </c>
      <c r="J34" s="45"/>
      <c r="K34" s="9">
        <v>1866</v>
      </c>
      <c r="L34" s="45"/>
      <c r="M34" s="9">
        <v>1878</v>
      </c>
      <c r="N34" s="48"/>
    </row>
    <row r="35" spans="2:14" ht="17.25" x14ac:dyDescent="0.25">
      <c r="B35" s="58" t="s">
        <v>83</v>
      </c>
      <c r="C35" s="54" t="s">
        <v>84</v>
      </c>
      <c r="D35" s="55" t="s">
        <v>85</v>
      </c>
      <c r="E35" s="9">
        <v>1890</v>
      </c>
      <c r="F35" s="45"/>
      <c r="G35" s="17">
        <v>1902</v>
      </c>
      <c r="H35" s="45"/>
      <c r="I35" s="9">
        <v>1914</v>
      </c>
      <c r="J35" s="45"/>
      <c r="K35" s="9">
        <v>1926</v>
      </c>
      <c r="L35" s="45"/>
      <c r="M35" s="9">
        <v>1938</v>
      </c>
      <c r="N35" s="48"/>
    </row>
    <row r="36" spans="2:14" ht="17.25" x14ac:dyDescent="0.25">
      <c r="B36" s="58" t="s">
        <v>83</v>
      </c>
      <c r="C36" s="54" t="s">
        <v>84</v>
      </c>
      <c r="D36" s="55" t="s">
        <v>85</v>
      </c>
      <c r="E36" s="9">
        <v>1950</v>
      </c>
      <c r="F36" s="45"/>
      <c r="G36" s="9">
        <v>1962</v>
      </c>
      <c r="H36" s="45"/>
      <c r="I36" s="9">
        <v>1974</v>
      </c>
      <c r="J36" s="45"/>
      <c r="K36" s="17">
        <v>1986</v>
      </c>
      <c r="L36" s="45"/>
      <c r="M36" s="17">
        <v>1998</v>
      </c>
      <c r="N36" s="48"/>
    </row>
    <row r="37" spans="2:14" ht="18" thickBot="1" x14ac:dyDescent="0.3">
      <c r="B37" s="59" t="s">
        <v>83</v>
      </c>
      <c r="C37" s="56" t="s">
        <v>84</v>
      </c>
      <c r="D37" s="57" t="s">
        <v>85</v>
      </c>
      <c r="E37" s="9">
        <v>2010</v>
      </c>
      <c r="F37" s="46"/>
      <c r="G37" s="9">
        <v>2022</v>
      </c>
      <c r="H37" s="46"/>
      <c r="I37" s="9">
        <v>2034</v>
      </c>
      <c r="J37" s="46"/>
      <c r="K37" s="9">
        <v>2046</v>
      </c>
      <c r="L37" s="46"/>
      <c r="M37" s="9">
        <v>2058</v>
      </c>
      <c r="N37" s="49"/>
    </row>
    <row r="38" spans="2:14" ht="17.25" x14ac:dyDescent="0.25">
      <c r="B38" s="25" t="s">
        <v>91</v>
      </c>
      <c r="C38" s="14" t="s">
        <v>92</v>
      </c>
      <c r="D38" s="15" t="s">
        <v>93</v>
      </c>
      <c r="E38" s="128"/>
      <c r="F38" s="16" t="s">
        <v>94</v>
      </c>
      <c r="G38" s="128"/>
      <c r="H38" s="16" t="s">
        <v>95</v>
      </c>
      <c r="I38" s="128"/>
      <c r="J38" s="16" t="s">
        <v>96</v>
      </c>
      <c r="K38" s="128"/>
      <c r="L38" s="16" t="s">
        <v>97</v>
      </c>
      <c r="M38" s="128"/>
      <c r="N38" s="27" t="s">
        <v>98</v>
      </c>
    </row>
    <row r="39" spans="2:14" ht="17.25" x14ac:dyDescent="0.25">
      <c r="B39" s="58" t="s">
        <v>91</v>
      </c>
      <c r="C39" s="54" t="s">
        <v>92</v>
      </c>
      <c r="D39" s="55" t="s">
        <v>93</v>
      </c>
      <c r="E39" s="129"/>
      <c r="F39" s="9">
        <v>1831</v>
      </c>
      <c r="G39" s="129"/>
      <c r="H39" s="9">
        <v>1843</v>
      </c>
      <c r="I39" s="129"/>
      <c r="J39" s="9">
        <v>1855</v>
      </c>
      <c r="K39" s="129"/>
      <c r="L39" s="9">
        <v>1867</v>
      </c>
      <c r="M39" s="129"/>
      <c r="N39" s="28">
        <v>1879</v>
      </c>
    </row>
    <row r="40" spans="2:14" ht="17.25" x14ac:dyDescent="0.25">
      <c r="B40" s="58" t="s">
        <v>91</v>
      </c>
      <c r="C40" s="54" t="s">
        <v>92</v>
      </c>
      <c r="D40" s="55" t="s">
        <v>93</v>
      </c>
      <c r="E40" s="129"/>
      <c r="F40" s="9">
        <v>1891</v>
      </c>
      <c r="G40" s="129"/>
      <c r="H40" s="17">
        <v>1903</v>
      </c>
      <c r="I40" s="129"/>
      <c r="J40" s="9">
        <v>1915</v>
      </c>
      <c r="K40" s="129"/>
      <c r="L40" s="9">
        <v>1927</v>
      </c>
      <c r="M40" s="129"/>
      <c r="N40" s="28">
        <v>1939</v>
      </c>
    </row>
    <row r="41" spans="2:14" ht="17.25" x14ac:dyDescent="0.25">
      <c r="B41" s="58" t="s">
        <v>91</v>
      </c>
      <c r="C41" s="54" t="s">
        <v>92</v>
      </c>
      <c r="D41" s="55" t="s">
        <v>93</v>
      </c>
      <c r="E41" s="129"/>
      <c r="F41" s="9">
        <v>1951</v>
      </c>
      <c r="G41" s="129"/>
      <c r="H41" s="9">
        <v>1963</v>
      </c>
      <c r="I41" s="129"/>
      <c r="J41" s="9">
        <v>1975</v>
      </c>
      <c r="K41" s="129"/>
      <c r="L41" s="9">
        <v>1987</v>
      </c>
      <c r="M41" s="129"/>
      <c r="N41" s="29">
        <v>1999</v>
      </c>
    </row>
    <row r="42" spans="2:14" ht="18" thickBot="1" x14ac:dyDescent="0.3">
      <c r="B42" s="59" t="s">
        <v>91</v>
      </c>
      <c r="C42" s="56" t="s">
        <v>92</v>
      </c>
      <c r="D42" s="57" t="s">
        <v>93</v>
      </c>
      <c r="E42" s="130"/>
      <c r="F42" s="17">
        <v>2011</v>
      </c>
      <c r="G42" s="130"/>
      <c r="H42" s="9">
        <v>2023</v>
      </c>
      <c r="I42" s="130"/>
      <c r="J42" s="9">
        <v>2035</v>
      </c>
      <c r="K42" s="130"/>
      <c r="L42" s="9">
        <v>2047</v>
      </c>
      <c r="M42" s="130"/>
      <c r="N42" s="28">
        <v>2059</v>
      </c>
    </row>
    <row r="43" spans="2:14" ht="17.25" x14ac:dyDescent="0.25">
      <c r="B43" s="30" t="s">
        <v>99</v>
      </c>
      <c r="C43" s="18" t="s">
        <v>100</v>
      </c>
      <c r="D43" s="19" t="s">
        <v>101</v>
      </c>
      <c r="E43" s="16" t="s">
        <v>102</v>
      </c>
      <c r="F43" s="128"/>
      <c r="G43" s="16" t="s">
        <v>103</v>
      </c>
      <c r="H43" s="128"/>
      <c r="I43" s="16" t="s">
        <v>104</v>
      </c>
      <c r="J43" s="128"/>
      <c r="K43" s="16" t="s">
        <v>105</v>
      </c>
      <c r="L43" s="128"/>
      <c r="M43" s="16" t="s">
        <v>106</v>
      </c>
      <c r="N43" s="131"/>
    </row>
    <row r="44" spans="2:14" ht="17.25" x14ac:dyDescent="0.25">
      <c r="B44" s="58" t="s">
        <v>99</v>
      </c>
      <c r="C44" s="54" t="s">
        <v>100</v>
      </c>
      <c r="D44" s="55" t="s">
        <v>101</v>
      </c>
      <c r="E44" s="9">
        <v>1880</v>
      </c>
      <c r="F44" s="129"/>
      <c r="G44" s="9">
        <v>1832</v>
      </c>
      <c r="H44" s="129"/>
      <c r="I44" s="9">
        <v>1844</v>
      </c>
      <c r="J44" s="129"/>
      <c r="K44" s="9">
        <v>1856</v>
      </c>
      <c r="L44" s="129"/>
      <c r="M44" s="9">
        <v>1868</v>
      </c>
      <c r="N44" s="132"/>
    </row>
    <row r="45" spans="2:14" ht="17.25" x14ac:dyDescent="0.25">
      <c r="B45" s="58" t="s">
        <v>99</v>
      </c>
      <c r="C45" s="54" t="s">
        <v>100</v>
      </c>
      <c r="D45" s="55" t="s">
        <v>101</v>
      </c>
      <c r="E45" s="9">
        <v>1940</v>
      </c>
      <c r="F45" s="129"/>
      <c r="G45" s="9">
        <v>1892</v>
      </c>
      <c r="H45" s="129"/>
      <c r="I45" s="17">
        <v>1904</v>
      </c>
      <c r="J45" s="129"/>
      <c r="K45" s="17">
        <v>1916</v>
      </c>
      <c r="L45" s="129"/>
      <c r="M45" s="9">
        <v>1928</v>
      </c>
      <c r="N45" s="132"/>
    </row>
    <row r="46" spans="2:14" ht="17.25" x14ac:dyDescent="0.25">
      <c r="B46" s="58" t="s">
        <v>99</v>
      </c>
      <c r="C46" s="54" t="s">
        <v>100</v>
      </c>
      <c r="D46" s="55" t="s">
        <v>101</v>
      </c>
      <c r="E46" s="17">
        <v>2000</v>
      </c>
      <c r="F46" s="129"/>
      <c r="G46" s="9">
        <v>1952</v>
      </c>
      <c r="H46" s="129"/>
      <c r="I46" s="9">
        <v>1964</v>
      </c>
      <c r="J46" s="129"/>
      <c r="K46" s="9">
        <v>1976</v>
      </c>
      <c r="L46" s="129"/>
      <c r="M46" s="17">
        <v>1988</v>
      </c>
      <c r="N46" s="132"/>
    </row>
    <row r="47" spans="2:14" ht="18" thickBot="1" x14ac:dyDescent="0.3">
      <c r="B47" s="59" t="s">
        <v>99</v>
      </c>
      <c r="C47" s="56" t="s">
        <v>100</v>
      </c>
      <c r="D47" s="57" t="s">
        <v>101</v>
      </c>
      <c r="E47" s="9">
        <v>2060</v>
      </c>
      <c r="F47" s="130"/>
      <c r="G47" s="9">
        <v>2012</v>
      </c>
      <c r="H47" s="130"/>
      <c r="I47" s="9">
        <v>2024</v>
      </c>
      <c r="J47" s="130"/>
      <c r="K47" s="9">
        <v>2036</v>
      </c>
      <c r="L47" s="130"/>
      <c r="M47" s="9">
        <v>2048</v>
      </c>
      <c r="N47" s="133"/>
    </row>
    <row r="48" spans="2:14" ht="17.25" x14ac:dyDescent="0.25">
      <c r="B48" s="25" t="s">
        <v>107</v>
      </c>
      <c r="C48" s="14" t="s">
        <v>108</v>
      </c>
      <c r="D48" s="15" t="s">
        <v>109</v>
      </c>
      <c r="E48" s="128"/>
      <c r="F48" s="16" t="s">
        <v>110</v>
      </c>
      <c r="G48" s="128"/>
      <c r="H48" s="16" t="s">
        <v>111</v>
      </c>
      <c r="I48" s="128"/>
      <c r="J48" s="16" t="s">
        <v>112</v>
      </c>
      <c r="K48" s="128"/>
      <c r="L48" s="16" t="s">
        <v>113</v>
      </c>
      <c r="M48" s="128"/>
      <c r="N48" s="27" t="s">
        <v>114</v>
      </c>
    </row>
    <row r="49" spans="2:14" ht="17.25" x14ac:dyDescent="0.25">
      <c r="B49" s="58" t="s">
        <v>107</v>
      </c>
      <c r="C49" s="54" t="s">
        <v>108</v>
      </c>
      <c r="D49" s="55" t="s">
        <v>109</v>
      </c>
      <c r="E49" s="129"/>
      <c r="F49" s="9">
        <v>1881</v>
      </c>
      <c r="G49" s="129"/>
      <c r="H49" s="9">
        <v>1833</v>
      </c>
      <c r="I49" s="129"/>
      <c r="J49" s="9">
        <v>1845</v>
      </c>
      <c r="K49" s="129"/>
      <c r="L49" s="9">
        <v>1857</v>
      </c>
      <c r="M49" s="129"/>
      <c r="N49" s="28">
        <v>1869</v>
      </c>
    </row>
    <row r="50" spans="2:14" ht="17.25" x14ac:dyDescent="0.25">
      <c r="B50" s="58" t="s">
        <v>107</v>
      </c>
      <c r="C50" s="54" t="s">
        <v>108</v>
      </c>
      <c r="D50" s="55" t="s">
        <v>109</v>
      </c>
      <c r="E50" s="129"/>
      <c r="F50" s="9">
        <v>1941</v>
      </c>
      <c r="G50" s="129"/>
      <c r="H50" s="9">
        <v>1893</v>
      </c>
      <c r="I50" s="129"/>
      <c r="J50" s="17">
        <v>1905</v>
      </c>
      <c r="K50" s="129"/>
      <c r="L50" s="9">
        <v>1917</v>
      </c>
      <c r="M50" s="129"/>
      <c r="N50" s="29">
        <v>1929</v>
      </c>
    </row>
    <row r="51" spans="2:14" ht="17.25" x14ac:dyDescent="0.25">
      <c r="B51" s="58" t="s">
        <v>107</v>
      </c>
      <c r="C51" s="54" t="s">
        <v>108</v>
      </c>
      <c r="D51" s="55" t="s">
        <v>109</v>
      </c>
      <c r="E51" s="129"/>
      <c r="F51" s="17">
        <v>2001</v>
      </c>
      <c r="G51" s="129"/>
      <c r="H51" s="9">
        <v>1953</v>
      </c>
      <c r="I51" s="129"/>
      <c r="J51" s="9">
        <v>1965</v>
      </c>
      <c r="K51" s="129"/>
      <c r="L51" s="9">
        <v>1977</v>
      </c>
      <c r="M51" s="129"/>
      <c r="N51" s="28">
        <v>1989</v>
      </c>
    </row>
    <row r="52" spans="2:14" ht="18" thickBot="1" x14ac:dyDescent="0.3">
      <c r="B52" s="59" t="s">
        <v>107</v>
      </c>
      <c r="C52" s="56" t="s">
        <v>108</v>
      </c>
      <c r="D52" s="57" t="s">
        <v>109</v>
      </c>
      <c r="E52" s="130"/>
      <c r="F52" s="9">
        <v>2061</v>
      </c>
      <c r="G52" s="130"/>
      <c r="H52" s="9">
        <v>2013</v>
      </c>
      <c r="I52" s="130"/>
      <c r="J52" s="9">
        <v>2025</v>
      </c>
      <c r="K52" s="130"/>
      <c r="L52" s="9">
        <v>2037</v>
      </c>
      <c r="M52" s="130"/>
      <c r="N52" s="28">
        <v>2049</v>
      </c>
    </row>
    <row r="53" spans="2:14" ht="17.25" x14ac:dyDescent="0.25">
      <c r="B53" s="25" t="s">
        <v>115</v>
      </c>
      <c r="C53" s="14" t="s">
        <v>116</v>
      </c>
      <c r="D53" s="15" t="s">
        <v>117</v>
      </c>
      <c r="E53" s="16" t="s">
        <v>118</v>
      </c>
      <c r="F53" s="128"/>
      <c r="G53" s="16" t="s">
        <v>119</v>
      </c>
      <c r="H53" s="128"/>
      <c r="I53" s="16" t="s">
        <v>120</v>
      </c>
      <c r="J53" s="128"/>
      <c r="K53" s="16" t="s">
        <v>121</v>
      </c>
      <c r="L53" s="128"/>
      <c r="M53" s="16" t="s">
        <v>122</v>
      </c>
      <c r="N53" s="131"/>
    </row>
    <row r="54" spans="2:14" ht="17.25" x14ac:dyDescent="0.25">
      <c r="B54" s="58" t="s">
        <v>115</v>
      </c>
      <c r="C54" s="54" t="s">
        <v>116</v>
      </c>
      <c r="D54" s="55" t="s">
        <v>117</v>
      </c>
      <c r="E54" s="9">
        <v>1870</v>
      </c>
      <c r="F54" s="129"/>
      <c r="G54" s="9">
        <v>1882</v>
      </c>
      <c r="H54" s="129"/>
      <c r="I54" s="9">
        <v>1834</v>
      </c>
      <c r="J54" s="129"/>
      <c r="K54" s="9">
        <v>1846</v>
      </c>
      <c r="L54" s="129"/>
      <c r="M54" s="9">
        <v>1858</v>
      </c>
      <c r="N54" s="132"/>
    </row>
    <row r="55" spans="2:14" ht="17.25" x14ac:dyDescent="0.25">
      <c r="B55" s="58" t="s">
        <v>115</v>
      </c>
      <c r="C55" s="54" t="s">
        <v>116</v>
      </c>
      <c r="D55" s="55" t="s">
        <v>117</v>
      </c>
      <c r="E55" s="9">
        <v>1930</v>
      </c>
      <c r="F55" s="129"/>
      <c r="G55" s="9">
        <v>1942</v>
      </c>
      <c r="H55" s="129"/>
      <c r="I55" s="9">
        <v>1894</v>
      </c>
      <c r="J55" s="129"/>
      <c r="K55" s="17">
        <v>1906</v>
      </c>
      <c r="L55" s="129"/>
      <c r="M55" s="9">
        <v>1918</v>
      </c>
      <c r="N55" s="132"/>
    </row>
    <row r="56" spans="2:14" ht="17.25" x14ac:dyDescent="0.25">
      <c r="B56" s="58" t="s">
        <v>115</v>
      </c>
      <c r="C56" s="54" t="s">
        <v>116</v>
      </c>
      <c r="D56" s="55" t="s">
        <v>117</v>
      </c>
      <c r="E56" s="9">
        <v>1990</v>
      </c>
      <c r="F56" s="129"/>
      <c r="G56" s="17">
        <v>2002</v>
      </c>
      <c r="H56" s="129"/>
      <c r="I56" s="9">
        <v>1954</v>
      </c>
      <c r="J56" s="129"/>
      <c r="K56" s="9">
        <v>1966</v>
      </c>
      <c r="L56" s="129"/>
      <c r="M56" s="9">
        <v>1978</v>
      </c>
      <c r="N56" s="132"/>
    </row>
    <row r="57" spans="2:14" ht="18" thickBot="1" x14ac:dyDescent="0.3">
      <c r="B57" s="59" t="s">
        <v>115</v>
      </c>
      <c r="C57" s="56" t="s">
        <v>116</v>
      </c>
      <c r="D57" s="57" t="s">
        <v>117</v>
      </c>
      <c r="E57" s="9">
        <v>2050</v>
      </c>
      <c r="F57" s="130"/>
      <c r="G57" s="9">
        <v>2062</v>
      </c>
      <c r="H57" s="130"/>
      <c r="I57" s="9">
        <v>2014</v>
      </c>
      <c r="J57" s="130"/>
      <c r="K57" s="9">
        <v>2026</v>
      </c>
      <c r="L57" s="130"/>
      <c r="M57" s="9">
        <v>2038</v>
      </c>
      <c r="N57" s="133"/>
    </row>
    <row r="58" spans="2:14" ht="17.25" x14ac:dyDescent="0.25">
      <c r="B58" s="25" t="s">
        <v>123</v>
      </c>
      <c r="C58" s="14" t="s">
        <v>124</v>
      </c>
      <c r="D58" s="15" t="s">
        <v>125</v>
      </c>
      <c r="E58" s="128"/>
      <c r="F58" s="16" t="s">
        <v>126</v>
      </c>
      <c r="G58" s="128"/>
      <c r="H58" s="16" t="s">
        <v>127</v>
      </c>
      <c r="I58" s="128"/>
      <c r="J58" s="16" t="s">
        <v>128</v>
      </c>
      <c r="K58" s="128"/>
      <c r="L58" s="16" t="s">
        <v>129</v>
      </c>
      <c r="M58" s="128"/>
      <c r="N58" s="27" t="s">
        <v>130</v>
      </c>
    </row>
    <row r="59" spans="2:14" ht="17.25" x14ac:dyDescent="0.25">
      <c r="B59" s="58" t="s">
        <v>123</v>
      </c>
      <c r="C59" s="54" t="s">
        <v>124</v>
      </c>
      <c r="D59" s="55" t="s">
        <v>125</v>
      </c>
      <c r="E59" s="129"/>
      <c r="F59" s="9">
        <v>1871</v>
      </c>
      <c r="G59" s="129"/>
      <c r="H59" s="9">
        <v>1883</v>
      </c>
      <c r="I59" s="129"/>
      <c r="J59" s="9">
        <v>1835</v>
      </c>
      <c r="K59" s="129"/>
      <c r="L59" s="9">
        <v>1847</v>
      </c>
      <c r="M59" s="129"/>
      <c r="N59" s="28">
        <v>1859</v>
      </c>
    </row>
    <row r="60" spans="2:14" ht="17.25" x14ac:dyDescent="0.25">
      <c r="B60" s="58" t="s">
        <v>123</v>
      </c>
      <c r="C60" s="54" t="s">
        <v>124</v>
      </c>
      <c r="D60" s="55" t="s">
        <v>125</v>
      </c>
      <c r="E60" s="129"/>
      <c r="F60" s="9">
        <v>1931</v>
      </c>
      <c r="G60" s="129"/>
      <c r="H60" s="9">
        <v>1943</v>
      </c>
      <c r="I60" s="129"/>
      <c r="J60" s="9">
        <v>1895</v>
      </c>
      <c r="K60" s="129"/>
      <c r="L60" s="17">
        <v>1907</v>
      </c>
      <c r="M60" s="129"/>
      <c r="N60" s="28">
        <v>1919</v>
      </c>
    </row>
    <row r="61" spans="2:14" ht="17.25" x14ac:dyDescent="0.25">
      <c r="B61" s="58" t="s">
        <v>123</v>
      </c>
      <c r="C61" s="54" t="s">
        <v>124</v>
      </c>
      <c r="D61" s="55" t="s">
        <v>125</v>
      </c>
      <c r="E61" s="129"/>
      <c r="F61" s="17">
        <v>1991</v>
      </c>
      <c r="G61" s="129"/>
      <c r="H61" s="17">
        <v>2003</v>
      </c>
      <c r="I61" s="129"/>
      <c r="J61" s="9">
        <v>1955</v>
      </c>
      <c r="K61" s="129"/>
      <c r="L61" s="9">
        <v>1967</v>
      </c>
      <c r="M61" s="129"/>
      <c r="N61" s="28">
        <v>1979</v>
      </c>
    </row>
    <row r="62" spans="2:14" ht="18" thickBot="1" x14ac:dyDescent="0.3">
      <c r="B62" s="59" t="s">
        <v>123</v>
      </c>
      <c r="C62" s="56" t="s">
        <v>124</v>
      </c>
      <c r="D62" s="57" t="s">
        <v>125</v>
      </c>
      <c r="E62" s="130"/>
      <c r="F62" s="9">
        <v>2051</v>
      </c>
      <c r="G62" s="130"/>
      <c r="H62" s="9">
        <v>2063</v>
      </c>
      <c r="I62" s="130"/>
      <c r="J62" s="9">
        <v>2015</v>
      </c>
      <c r="K62" s="130"/>
      <c r="L62" s="9">
        <v>2027</v>
      </c>
      <c r="M62" s="130"/>
      <c r="N62" s="28">
        <v>2039</v>
      </c>
    </row>
    <row r="63" spans="2:14" ht="17.25" x14ac:dyDescent="0.25">
      <c r="B63" s="25" t="s">
        <v>131</v>
      </c>
      <c r="C63" s="14" t="s">
        <v>132</v>
      </c>
      <c r="D63" s="15" t="s">
        <v>133</v>
      </c>
      <c r="E63" s="16" t="s">
        <v>134</v>
      </c>
      <c r="F63" s="128"/>
      <c r="G63" s="16" t="s">
        <v>135</v>
      </c>
      <c r="H63" s="128"/>
      <c r="I63" s="16" t="s">
        <v>136</v>
      </c>
      <c r="J63" s="128"/>
      <c r="K63" s="16" t="s">
        <v>137</v>
      </c>
      <c r="L63" s="128"/>
      <c r="M63" s="16" t="s">
        <v>138</v>
      </c>
      <c r="N63" s="131"/>
    </row>
    <row r="64" spans="2:14" ht="17.25" x14ac:dyDescent="0.25">
      <c r="B64" s="58" t="s">
        <v>131</v>
      </c>
      <c r="C64" s="54" t="s">
        <v>132</v>
      </c>
      <c r="D64" s="55" t="s">
        <v>133</v>
      </c>
      <c r="E64" s="9">
        <v>1860</v>
      </c>
      <c r="F64" s="129"/>
      <c r="G64" s="9">
        <v>1872</v>
      </c>
      <c r="H64" s="129"/>
      <c r="I64" s="9">
        <v>1884</v>
      </c>
      <c r="J64" s="129"/>
      <c r="K64" s="9">
        <v>1836</v>
      </c>
      <c r="L64" s="129"/>
      <c r="M64" s="9">
        <v>1848</v>
      </c>
      <c r="N64" s="132"/>
    </row>
    <row r="65" spans="2:14" ht="17.25" x14ac:dyDescent="0.25">
      <c r="B65" s="58" t="s">
        <v>131</v>
      </c>
      <c r="C65" s="54" t="s">
        <v>132</v>
      </c>
      <c r="D65" s="55" t="s">
        <v>133</v>
      </c>
      <c r="E65" s="9">
        <v>1920</v>
      </c>
      <c r="F65" s="129"/>
      <c r="G65" s="9">
        <v>1932</v>
      </c>
      <c r="H65" s="129"/>
      <c r="I65" s="9">
        <v>1944</v>
      </c>
      <c r="J65" s="129"/>
      <c r="K65" s="9">
        <v>1896</v>
      </c>
      <c r="L65" s="129"/>
      <c r="M65" s="9">
        <v>1908</v>
      </c>
      <c r="N65" s="132"/>
    </row>
    <row r="66" spans="2:14" ht="17.25" x14ac:dyDescent="0.25">
      <c r="B66" s="58" t="s">
        <v>131</v>
      </c>
      <c r="C66" s="54" t="s">
        <v>132</v>
      </c>
      <c r="D66" s="55" t="s">
        <v>133</v>
      </c>
      <c r="E66" s="17">
        <v>1980</v>
      </c>
      <c r="F66" s="129"/>
      <c r="G66" s="9">
        <v>1992</v>
      </c>
      <c r="H66" s="129"/>
      <c r="I66" s="17">
        <v>2004</v>
      </c>
      <c r="J66" s="129"/>
      <c r="K66" s="9">
        <v>1956</v>
      </c>
      <c r="L66" s="129"/>
      <c r="M66" s="9">
        <v>1968</v>
      </c>
      <c r="N66" s="132"/>
    </row>
    <row r="67" spans="2:14" ht="18" thickBot="1" x14ac:dyDescent="0.3">
      <c r="B67" s="59" t="s">
        <v>131</v>
      </c>
      <c r="C67" s="56" t="s">
        <v>132</v>
      </c>
      <c r="D67" s="57" t="s">
        <v>133</v>
      </c>
      <c r="E67" s="9">
        <v>2040</v>
      </c>
      <c r="F67" s="130"/>
      <c r="G67" s="9">
        <v>2052</v>
      </c>
      <c r="H67" s="130"/>
      <c r="I67" s="9">
        <v>2064</v>
      </c>
      <c r="J67" s="130"/>
      <c r="K67" s="9">
        <v>2016</v>
      </c>
      <c r="L67" s="130"/>
      <c r="M67" s="9">
        <v>2028</v>
      </c>
      <c r="N67" s="133"/>
    </row>
    <row r="68" spans="2:14" ht="17.25" x14ac:dyDescent="0.25">
      <c r="B68" s="25" t="s">
        <v>139</v>
      </c>
      <c r="C68" s="14" t="s">
        <v>140</v>
      </c>
      <c r="D68" s="15" t="s">
        <v>141</v>
      </c>
      <c r="E68" s="128"/>
      <c r="F68" s="16" t="s">
        <v>142</v>
      </c>
      <c r="G68" s="128"/>
      <c r="H68" s="16" t="s">
        <v>143</v>
      </c>
      <c r="I68" s="128"/>
      <c r="J68" s="16" t="s">
        <v>144</v>
      </c>
      <c r="K68" s="128"/>
      <c r="L68" s="16" t="s">
        <v>145</v>
      </c>
      <c r="M68" s="128"/>
      <c r="N68" s="27" t="s">
        <v>146</v>
      </c>
    </row>
    <row r="69" spans="2:14" ht="17.25" x14ac:dyDescent="0.25">
      <c r="B69" s="58" t="s">
        <v>139</v>
      </c>
      <c r="C69" s="54" t="s">
        <v>140</v>
      </c>
      <c r="D69" s="55" t="s">
        <v>141</v>
      </c>
      <c r="E69" s="129"/>
      <c r="F69" s="9">
        <v>1861</v>
      </c>
      <c r="G69" s="129"/>
      <c r="H69" s="9">
        <v>1873</v>
      </c>
      <c r="I69" s="129"/>
      <c r="J69" s="9">
        <v>1885</v>
      </c>
      <c r="K69" s="129"/>
      <c r="L69" s="9">
        <v>1837</v>
      </c>
      <c r="M69" s="129"/>
      <c r="N69" s="28">
        <v>1849</v>
      </c>
    </row>
    <row r="70" spans="2:14" ht="17.25" x14ac:dyDescent="0.25">
      <c r="B70" s="58" t="s">
        <v>139</v>
      </c>
      <c r="C70" s="54" t="s">
        <v>140</v>
      </c>
      <c r="D70" s="55" t="s">
        <v>141</v>
      </c>
      <c r="E70" s="129"/>
      <c r="F70" s="9">
        <v>1921</v>
      </c>
      <c r="G70" s="129"/>
      <c r="H70" s="9">
        <v>1933</v>
      </c>
      <c r="I70" s="129"/>
      <c r="J70" s="9">
        <v>1945</v>
      </c>
      <c r="K70" s="129"/>
      <c r="L70" s="9">
        <v>1897</v>
      </c>
      <c r="M70" s="129"/>
      <c r="N70" s="29">
        <v>1909</v>
      </c>
    </row>
    <row r="71" spans="2:14" ht="17.25" x14ac:dyDescent="0.25">
      <c r="B71" s="58" t="s">
        <v>139</v>
      </c>
      <c r="C71" s="54" t="s">
        <v>140</v>
      </c>
      <c r="D71" s="55" t="s">
        <v>141</v>
      </c>
      <c r="E71" s="129"/>
      <c r="F71" s="17">
        <v>1981</v>
      </c>
      <c r="G71" s="129"/>
      <c r="H71" s="9">
        <v>1993</v>
      </c>
      <c r="I71" s="129"/>
      <c r="J71" s="9">
        <v>2005</v>
      </c>
      <c r="K71" s="129"/>
      <c r="L71" s="9">
        <v>1957</v>
      </c>
      <c r="M71" s="129"/>
      <c r="N71" s="28">
        <v>1969</v>
      </c>
    </row>
    <row r="72" spans="2:14" ht="18" thickBot="1" x14ac:dyDescent="0.3">
      <c r="B72" s="59" t="s">
        <v>139</v>
      </c>
      <c r="C72" s="56" t="s">
        <v>140</v>
      </c>
      <c r="D72" s="57" t="s">
        <v>141</v>
      </c>
      <c r="E72" s="134"/>
      <c r="F72" s="31">
        <v>2041</v>
      </c>
      <c r="G72" s="134"/>
      <c r="H72" s="31">
        <v>2053</v>
      </c>
      <c r="I72" s="134"/>
      <c r="J72" s="31">
        <v>2065</v>
      </c>
      <c r="K72" s="134"/>
      <c r="L72" s="31">
        <v>2017</v>
      </c>
      <c r="M72" s="134"/>
      <c r="N72" s="32">
        <v>2029</v>
      </c>
    </row>
  </sheetData>
  <mergeCells count="41">
    <mergeCell ref="E2:N2"/>
    <mergeCell ref="E3:N3"/>
    <mergeCell ref="E4:N4"/>
    <mergeCell ref="P9:Q9"/>
    <mergeCell ref="E8:N8"/>
    <mergeCell ref="E7:N7"/>
    <mergeCell ref="N63:N67"/>
    <mergeCell ref="E68:E72"/>
    <mergeCell ref="G68:G72"/>
    <mergeCell ref="I68:I72"/>
    <mergeCell ref="K68:K72"/>
    <mergeCell ref="M68:M72"/>
    <mergeCell ref="F63:F67"/>
    <mergeCell ref="H63:H67"/>
    <mergeCell ref="J63:J67"/>
    <mergeCell ref="L63:L67"/>
    <mergeCell ref="N53:N57"/>
    <mergeCell ref="E58:E62"/>
    <mergeCell ref="G58:G62"/>
    <mergeCell ref="I58:I62"/>
    <mergeCell ref="K58:K62"/>
    <mergeCell ref="M58:M62"/>
    <mergeCell ref="F53:F57"/>
    <mergeCell ref="H53:H57"/>
    <mergeCell ref="J53:J57"/>
    <mergeCell ref="L53:L57"/>
    <mergeCell ref="E48:E52"/>
    <mergeCell ref="G48:G52"/>
    <mergeCell ref="I48:I52"/>
    <mergeCell ref="K48:K52"/>
    <mergeCell ref="M48:M52"/>
    <mergeCell ref="F43:F47"/>
    <mergeCell ref="H43:H47"/>
    <mergeCell ref="J43:J47"/>
    <mergeCell ref="L43:L47"/>
    <mergeCell ref="N43:N47"/>
    <mergeCell ref="E38:E42"/>
    <mergeCell ref="G38:G42"/>
    <mergeCell ref="I38:I42"/>
    <mergeCell ref="K38:K42"/>
    <mergeCell ref="M38:M42"/>
  </mergeCells>
  <phoneticPr fontId="0" type="noConversion"/>
  <hyperlinks>
    <hyperlink ref="G16" r:id="rId1" display="«Creounity Машина Времени» — универсальный конвертер дат_files/«Creounity Машина Времени» — универсальный конвертер дат.htm"/>
    <hyperlink ref="M15" r:id="rId2" display="«Creounity Машина Времени» — универсальный конвертер дат_files/«Creounity Машина Времени» — универсальный конвертер дат.htm"/>
    <hyperlink ref="N20" r:id="rId3" display="«Creounity Машина Времени» — универсальный конвертер дат_files/«Creounity Машина Времени» — универсальный конвертер дат.htm"/>
    <hyperlink ref="E25" r:id="rId4" display="«Creounity Машина Времени» — универсальный конвертер дат_files/«Creounity Машина Времени» — универсальный конвертер дат.htm"/>
    <hyperlink ref="F30" r:id="rId5" display="«Creounity Машина Времени» — универсальный конвертер дат_files/«Creounity Машина Времени» — универсальный конвертер дат.htm"/>
    <hyperlink ref="N31" r:id="rId6" display="«Creounity Машина Времени» — универсальный конвертер дат_files/«Creounity Машина Времени» — универсальный конвертер дат.htm"/>
    <hyperlink ref="G35" r:id="rId7" display="«Creounity Машина Времени» — универсальный конвертер дат_files/«Creounity Машина Времени» — универсальный конвертер дат.htm"/>
    <hyperlink ref="K36" r:id="rId8" display="«Creounity Машина Времени» — универсальный конвертер дат_files/«Creounity Машина Времени» — универсальный конвертер дат.htm"/>
    <hyperlink ref="M36" r:id="rId9" display="«Creounity Машина Времени» — универсальный конвертер дат_files/«Creounity Машина Времени» — универсальный конвертер дат.htm"/>
    <hyperlink ref="F42" r:id="rId10" display="«Creounity Машина Времени» — универсальный конвертер дат_files/«Creounity Машина Времени» — универсальный конвертер дат.htm"/>
    <hyperlink ref="H40" r:id="rId11" display="«Creounity Машина Времени» — универсальный конвертер дат_files/«Creounity Машина Времени» — универсальный конвертер дат.htm"/>
    <hyperlink ref="N41" r:id="rId12" display="«Creounity Машина Времени» — универсальный конвертер дат_files/«Creounity Машина Времени» — универсальный конвертер дат.htm"/>
    <hyperlink ref="E46" r:id="rId13" display="«Creounity Машина Времени» — универсальный конвертер дат_files/«Creounity Машина Времени» — универсальный конвертер дат.htm"/>
    <hyperlink ref="I45" r:id="rId14" display="«Creounity Машина Времени» — универсальный конвертер дат_files/«Creounity Машина Времени» — универсальный конвертер дат.htm"/>
    <hyperlink ref="K45" r:id="rId15" display="«Creounity Машина Времени» — универсальный конвертер дат_files/«Creounity Машина Времени» — универсальный конвертер дат.htm"/>
    <hyperlink ref="M46" r:id="rId16" display="«Creounity Машина Времени» — универсальный конвертер дат_files/«Creounity Машина Времени» — универсальный конвертер дат.htm"/>
    <hyperlink ref="F51" r:id="rId17" display="«Creounity Машина Времени» — универсальный конвертер дат_files/«Creounity Машина Времени» — универсальный конвертер дат.htm"/>
    <hyperlink ref="J50" r:id="rId18" display="«Creounity Машина Времени» — универсальный конвертер дат_files/«Creounity Машина Времени» — универсальный конвертер дат.htm"/>
    <hyperlink ref="N50" r:id="rId19" display="«Creounity Машина Времени» — универсальный конвертер дат_files/«Creounity Машина Времени» — универсальный конвертер дат.htm"/>
    <hyperlink ref="G56" r:id="rId20" display="«Creounity Машина Времени» — универсальный конвертер дат_files/«Creounity Машина Времени» — универсальный конвертер дат.htm"/>
    <hyperlink ref="K55" r:id="rId21" display="«Creounity Машина Времени» — универсальный конвертер дат_files/«Creounity Машина Времени» — универсальный конвертер дат.htm"/>
    <hyperlink ref="F61" r:id="rId22" display="«Creounity Машина Времени» — универсальный конвертер дат_files/«Creounity Машина Времени» — универсальный конвертер дат.htm"/>
    <hyperlink ref="H61" r:id="rId23" display="«Creounity Машина Времени» — универсальный конвертер дат_files/«Creounity Машина Времени» — универсальный конвертер дат.htm"/>
    <hyperlink ref="L60" r:id="rId24" display="«Creounity Машина Времени» — универсальный конвертер дат_files/«Creounity Машина Времени» — универсальный конвертер дат.htm"/>
    <hyperlink ref="E66" r:id="rId25" display="«Creounity Машина Времени» — универсальный конвертер дат_files/«Creounity Машина Времени» — универсальный конвертер дат.htm"/>
    <hyperlink ref="I66" r:id="rId26" display="«Creounity Машина Времени» — универсальный конвертер дат_files/«Creounity Машина Времени» — универсальный конвертер дат.htm"/>
    <hyperlink ref="F71" r:id="rId27" display="«Creounity Машина Времени» — универсальный конвертер дат_files/«Creounity Машина Времени» — универсальный конвертер дат.htm"/>
    <hyperlink ref="N70" r:id="rId28" display="«Creounity Машина Времени» — универсальный конвертер дат_files/«Creounity Машина Времени» — универсальный конвертер дат.htm"/>
    <hyperlink ref="B1" r:id="rId29"/>
  </hyperlinks>
  <pageMargins left="0.75" right="0.75" top="1" bottom="1" header="0.5" footer="0.5"/>
  <headerFooter alignWithMargins="0"/>
  <ignoredErrors>
    <ignoredError sqref="P15:Q15 R15:S15 T15:V16 W15:Y15"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50"/>
  <sheetViews>
    <sheetView topLeftCell="A32" workbookViewId="0">
      <selection activeCell="J38" sqref="J38"/>
    </sheetView>
  </sheetViews>
  <sheetFormatPr defaultRowHeight="12.75" x14ac:dyDescent="0.2"/>
  <cols>
    <col min="2" max="2" width="14.85546875" customWidth="1"/>
    <col min="3" max="3" width="32.140625" customWidth="1"/>
    <col min="4" max="4" width="10.28515625" customWidth="1"/>
    <col min="5" max="5" width="11.42578125" customWidth="1"/>
    <col min="11" max="11" width="9.7109375" customWidth="1"/>
  </cols>
  <sheetData>
    <row r="2" spans="2:18" x14ac:dyDescent="0.2">
      <c r="B2" s="2" t="s">
        <v>153</v>
      </c>
    </row>
    <row r="5" spans="2:18" ht="21" x14ac:dyDescent="0.35">
      <c r="B5" s="41" t="s">
        <v>154</v>
      </c>
      <c r="C5" s="33"/>
      <c r="D5" s="33"/>
      <c r="E5" s="33"/>
      <c r="F5" s="33"/>
      <c r="G5" s="33"/>
      <c r="H5" s="33"/>
      <c r="I5" s="33"/>
      <c r="J5" s="33"/>
      <c r="K5" s="33"/>
    </row>
    <row r="6" spans="2:18" ht="60" customHeight="1" x14ac:dyDescent="0.2">
      <c r="B6" s="139" t="s">
        <v>428</v>
      </c>
      <c r="C6" s="139"/>
      <c r="D6" s="139"/>
      <c r="E6" s="139"/>
      <c r="F6" s="139"/>
      <c r="G6" s="139"/>
      <c r="H6" s="139"/>
      <c r="I6" s="139"/>
      <c r="J6" s="139"/>
      <c r="K6" s="139"/>
      <c r="L6" s="139"/>
      <c r="M6" s="139"/>
    </row>
    <row r="7" spans="2:18" ht="30" customHeight="1" x14ac:dyDescent="0.2">
      <c r="B7" s="139" t="s">
        <v>155</v>
      </c>
      <c r="C7" s="139"/>
      <c r="D7" s="139"/>
      <c r="E7" s="139"/>
      <c r="F7" s="139"/>
      <c r="G7" s="139"/>
      <c r="H7" s="139"/>
      <c r="I7" s="139"/>
      <c r="J7" s="139"/>
      <c r="K7" s="139"/>
      <c r="L7" s="139"/>
      <c r="M7" s="139"/>
    </row>
    <row r="8" spans="2:18" x14ac:dyDescent="0.2">
      <c r="B8" s="119"/>
    </row>
    <row r="9" spans="2:18" ht="19.5" customHeight="1" x14ac:dyDescent="0.2">
      <c r="B9" s="142" t="s">
        <v>156</v>
      </c>
      <c r="C9" s="142"/>
      <c r="D9" s="142"/>
      <c r="E9" s="142"/>
      <c r="F9" s="142"/>
      <c r="G9" s="142"/>
      <c r="H9" s="142"/>
      <c r="I9" s="142"/>
    </row>
    <row r="10" spans="2:18" ht="15.75" customHeight="1" x14ac:dyDescent="0.2">
      <c r="B10" s="139" t="s">
        <v>157</v>
      </c>
      <c r="C10" s="139"/>
      <c r="D10" s="139"/>
      <c r="E10" s="139"/>
      <c r="F10" s="139"/>
      <c r="G10" s="139"/>
      <c r="H10" s="139"/>
      <c r="I10" s="139"/>
    </row>
    <row r="11" spans="2:18" ht="19.5" customHeight="1" x14ac:dyDescent="0.2">
      <c r="B11" s="139" t="s">
        <v>158</v>
      </c>
      <c r="C11" s="139"/>
      <c r="D11" s="139"/>
      <c r="E11" s="139"/>
      <c r="F11" s="139"/>
      <c r="G11" s="139"/>
      <c r="H11" s="139"/>
      <c r="I11" s="139"/>
    </row>
    <row r="12" spans="2:18" ht="36.75" customHeight="1" x14ac:dyDescent="0.2">
      <c r="B12" s="139" t="s">
        <v>429</v>
      </c>
      <c r="C12" s="139"/>
      <c r="D12" s="139"/>
      <c r="E12" s="139"/>
      <c r="F12" s="139"/>
      <c r="G12" s="139"/>
      <c r="H12" s="139"/>
      <c r="I12" s="139"/>
    </row>
    <row r="13" spans="2:18" ht="66.75" customHeight="1" x14ac:dyDescent="0.2">
      <c r="B13" s="142" t="s">
        <v>426</v>
      </c>
      <c r="C13" s="142"/>
      <c r="D13" s="142"/>
      <c r="E13" s="142"/>
      <c r="F13" s="142"/>
      <c r="G13" s="142"/>
      <c r="H13" s="142"/>
      <c r="I13" s="142"/>
    </row>
    <row r="14" spans="2:18" ht="48" customHeight="1" thickBot="1" x14ac:dyDescent="0.25">
      <c r="B14" s="142" t="s">
        <v>159</v>
      </c>
      <c r="C14" s="142"/>
      <c r="D14" s="142"/>
      <c r="E14" s="142"/>
      <c r="F14" s="142"/>
      <c r="G14" s="142"/>
      <c r="H14" s="142"/>
      <c r="I14" s="142"/>
    </row>
    <row r="15" spans="2:18" ht="21" x14ac:dyDescent="0.2">
      <c r="B15" s="146" t="s">
        <v>160</v>
      </c>
      <c r="C15" s="37" t="s">
        <v>161</v>
      </c>
      <c r="D15" s="37" t="s">
        <v>163</v>
      </c>
      <c r="E15" s="148" t="s">
        <v>165</v>
      </c>
      <c r="N15" s="1"/>
      <c r="O15" s="1"/>
      <c r="P15" s="1"/>
      <c r="Q15" s="1"/>
      <c r="R15" s="1"/>
    </row>
    <row r="16" spans="2:18" ht="31.5" customHeight="1" x14ac:dyDescent="0.2">
      <c r="B16" s="147"/>
      <c r="C16" s="34" t="s">
        <v>162</v>
      </c>
      <c r="D16" s="34" t="s">
        <v>164</v>
      </c>
      <c r="E16" s="149"/>
      <c r="M16" s="42"/>
      <c r="N16" s="42"/>
      <c r="O16" s="42"/>
      <c r="P16" s="42"/>
      <c r="Q16" s="42"/>
      <c r="R16" s="42"/>
    </row>
    <row r="17" spans="2:18" ht="31.5" customHeight="1" x14ac:dyDescent="0.2">
      <c r="B17" s="77" t="s">
        <v>166</v>
      </c>
      <c r="C17" s="35" t="s">
        <v>167</v>
      </c>
      <c r="D17" s="35">
        <v>1868</v>
      </c>
      <c r="E17" s="143" t="s">
        <v>169</v>
      </c>
      <c r="J17" s="1" t="s">
        <v>189</v>
      </c>
      <c r="K17" s="1" t="s">
        <v>191</v>
      </c>
      <c r="L17" s="1" t="s">
        <v>193</v>
      </c>
      <c r="M17" s="1" t="s">
        <v>195</v>
      </c>
      <c r="N17" s="42"/>
      <c r="O17" s="42"/>
      <c r="P17" s="42"/>
      <c r="Q17" s="42"/>
      <c r="R17" s="42"/>
    </row>
    <row r="18" spans="2:18" ht="22.5" x14ac:dyDescent="0.2">
      <c r="B18" s="78"/>
      <c r="C18" s="36" t="s">
        <v>168</v>
      </c>
      <c r="D18" s="36"/>
      <c r="E18" s="144"/>
      <c r="J18" s="1" t="s">
        <v>190</v>
      </c>
      <c r="K18" s="1" t="s">
        <v>192</v>
      </c>
      <c r="L18" s="1" t="s">
        <v>194</v>
      </c>
      <c r="M18" s="1" t="s">
        <v>196</v>
      </c>
      <c r="N18" s="42"/>
      <c r="O18" s="42"/>
      <c r="P18" s="42"/>
      <c r="Q18" s="42"/>
      <c r="R18" s="42"/>
    </row>
    <row r="19" spans="2:18" ht="21" customHeight="1" x14ac:dyDescent="0.2">
      <c r="B19" s="77" t="s">
        <v>170</v>
      </c>
      <c r="C19" s="35" t="s">
        <v>171</v>
      </c>
      <c r="D19" s="35">
        <v>1912</v>
      </c>
      <c r="E19" s="143" t="s">
        <v>173</v>
      </c>
      <c r="J19" s="43"/>
      <c r="K19" s="1"/>
      <c r="L19" s="1"/>
      <c r="M19" s="1"/>
      <c r="N19" s="42"/>
      <c r="O19" s="42"/>
      <c r="P19" s="42"/>
      <c r="Q19" s="42"/>
      <c r="R19" s="42"/>
    </row>
    <row r="20" spans="2:18" ht="24" customHeight="1" x14ac:dyDescent="0.2">
      <c r="B20" s="76"/>
      <c r="C20" s="36" t="s">
        <v>172</v>
      </c>
      <c r="D20" s="36"/>
      <c r="E20" s="144"/>
    </row>
    <row r="21" spans="2:18" ht="28.5" customHeight="1" x14ac:dyDescent="0.2">
      <c r="B21" s="77" t="s">
        <v>203</v>
      </c>
      <c r="C21" s="35" t="s">
        <v>174</v>
      </c>
      <c r="D21" s="35">
        <v>1926</v>
      </c>
      <c r="E21" s="143" t="s">
        <v>176</v>
      </c>
    </row>
    <row r="22" spans="2:18" ht="30" customHeight="1" x14ac:dyDescent="0.2">
      <c r="B22" s="76"/>
      <c r="C22" s="36" t="s">
        <v>175</v>
      </c>
      <c r="D22" s="36"/>
      <c r="E22" s="144"/>
    </row>
    <row r="23" spans="2:18" ht="30" customHeight="1" x14ac:dyDescent="0.2">
      <c r="B23" s="39" t="s">
        <v>177</v>
      </c>
      <c r="C23" s="35" t="s">
        <v>178</v>
      </c>
      <c r="D23" s="35">
        <v>1989</v>
      </c>
      <c r="E23" s="143" t="s">
        <v>180</v>
      </c>
    </row>
    <row r="24" spans="2:18" ht="30" customHeight="1" thickBot="1" x14ac:dyDescent="0.25">
      <c r="B24" s="40"/>
      <c r="C24" s="38" t="s">
        <v>179</v>
      </c>
      <c r="D24" s="38"/>
      <c r="E24" s="145"/>
    </row>
    <row r="25" spans="2:18" ht="40.5" customHeight="1" x14ac:dyDescent="0.2">
      <c r="B25" s="139" t="s">
        <v>181</v>
      </c>
      <c r="C25" s="139"/>
      <c r="D25" s="139"/>
      <c r="E25" s="139"/>
      <c r="F25" s="139"/>
      <c r="G25" s="139"/>
      <c r="I25" s="79">
        <v>1</v>
      </c>
      <c r="J25" s="80">
        <v>2</v>
      </c>
      <c r="K25" s="80">
        <v>3</v>
      </c>
      <c r="L25" s="80">
        <v>4</v>
      </c>
      <c r="M25" s="80">
        <v>5</v>
      </c>
      <c r="N25" s="80">
        <v>6</v>
      </c>
      <c r="O25" s="80">
        <v>7</v>
      </c>
      <c r="P25" s="80">
        <v>8</v>
      </c>
      <c r="Q25" s="80">
        <v>9</v>
      </c>
      <c r="R25" s="79">
        <v>10</v>
      </c>
    </row>
    <row r="26" spans="2:18" ht="48" customHeight="1" x14ac:dyDescent="0.2">
      <c r="B26" s="139" t="s">
        <v>430</v>
      </c>
      <c r="C26" s="139"/>
      <c r="D26" s="139"/>
      <c r="E26" s="139"/>
      <c r="F26" s="139"/>
      <c r="G26" s="139"/>
      <c r="I26" s="80"/>
      <c r="J26" s="80"/>
      <c r="K26" s="80"/>
      <c r="L26" s="80"/>
      <c r="M26" s="80"/>
      <c r="N26" s="80"/>
      <c r="O26" s="80"/>
      <c r="P26" s="80"/>
      <c r="Q26" s="80"/>
      <c r="R26" s="81"/>
    </row>
    <row r="27" spans="2:18" ht="51.75" customHeight="1" x14ac:dyDescent="0.2">
      <c r="B27" s="139" t="s">
        <v>431</v>
      </c>
      <c r="C27" s="139"/>
      <c r="D27" s="139"/>
      <c r="E27" s="139"/>
      <c r="F27" s="139"/>
      <c r="G27" s="139"/>
    </row>
    <row r="28" spans="2:18" ht="57" customHeight="1" x14ac:dyDescent="0.2">
      <c r="B28" s="140" t="s">
        <v>427</v>
      </c>
      <c r="C28" s="140"/>
      <c r="D28" s="140"/>
      <c r="E28" s="140"/>
      <c r="F28" s="140"/>
      <c r="G28" s="140"/>
      <c r="I28" s="82">
        <v>100</v>
      </c>
      <c r="J28" s="82" t="s">
        <v>0</v>
      </c>
    </row>
    <row r="29" spans="2:18" ht="31.5" customHeight="1" x14ac:dyDescent="0.2">
      <c r="B29" s="140" t="s">
        <v>182</v>
      </c>
      <c r="C29" s="140"/>
      <c r="D29" s="140"/>
      <c r="E29" s="140"/>
      <c r="F29" s="140"/>
      <c r="G29" s="140"/>
      <c r="I29" s="81"/>
      <c r="J29" s="81"/>
    </row>
    <row r="30" spans="2:18" ht="42.75" customHeight="1" x14ac:dyDescent="0.2">
      <c r="B30" s="120" t="s">
        <v>183</v>
      </c>
    </row>
    <row r="31" spans="2:18" x14ac:dyDescent="0.2">
      <c r="B31" s="141" t="s">
        <v>184</v>
      </c>
      <c r="C31" s="141"/>
    </row>
    <row r="32" spans="2:18" ht="23.25" customHeight="1" x14ac:dyDescent="0.2">
      <c r="B32" s="141" t="s">
        <v>185</v>
      </c>
      <c r="C32" s="141"/>
    </row>
    <row r="33" spans="2:14" ht="25.5" customHeight="1" x14ac:dyDescent="0.2">
      <c r="B33" s="141" t="s">
        <v>186</v>
      </c>
      <c r="C33" s="141"/>
    </row>
    <row r="34" spans="2:14" ht="18.75" customHeight="1" x14ac:dyDescent="0.2">
      <c r="B34" s="141" t="s">
        <v>187</v>
      </c>
      <c r="C34" s="141"/>
    </row>
    <row r="35" spans="2:14" ht="49.5" customHeight="1" x14ac:dyDescent="0.2">
      <c r="B35" s="139" t="s">
        <v>188</v>
      </c>
      <c r="C35" s="139"/>
    </row>
    <row r="37" spans="2:14" x14ac:dyDescent="0.2">
      <c r="B37" s="83" t="s">
        <v>215</v>
      </c>
      <c r="E37" s="90" t="s">
        <v>220</v>
      </c>
      <c r="F37" s="90"/>
      <c r="G37" s="90"/>
      <c r="H37" s="90"/>
      <c r="I37" s="90"/>
    </row>
    <row r="38" spans="2:14" ht="20.25" x14ac:dyDescent="0.3">
      <c r="B38" s="86" t="s">
        <v>216</v>
      </c>
      <c r="C38" s="87">
        <v>1</v>
      </c>
      <c r="E38" s="93" t="s">
        <v>218</v>
      </c>
      <c r="J38" s="95">
        <v>1926</v>
      </c>
    </row>
    <row r="39" spans="2:14" ht="20.25" x14ac:dyDescent="0.3">
      <c r="B39" s="86" t="s">
        <v>214</v>
      </c>
      <c r="C39" s="87">
        <v>2</v>
      </c>
      <c r="E39" s="83" t="s">
        <v>219</v>
      </c>
      <c r="G39" s="83"/>
      <c r="H39" s="83">
        <f>MATCH($J$38,$D$17:$D$23)</f>
        <v>5</v>
      </c>
      <c r="I39" s="83"/>
      <c r="J39" s="94" t="str">
        <f>INDEX($B$17:$B$23,$H$39,1)</f>
        <v>昭 和</v>
      </c>
      <c r="K39" s="123" t="str">
        <f>K42&amp;K43&amp;K44&amp;K45&amp;K46</f>
        <v>元</v>
      </c>
      <c r="L39" s="94" t="str">
        <f>B49</f>
        <v>年</v>
      </c>
      <c r="M39" s="83"/>
      <c r="N39" s="83"/>
    </row>
    <row r="40" spans="2:14" ht="20.25" x14ac:dyDescent="0.2">
      <c r="B40" s="86" t="s">
        <v>204</v>
      </c>
      <c r="C40" s="87">
        <v>3</v>
      </c>
      <c r="E40" s="83"/>
      <c r="G40" s="83"/>
      <c r="H40" s="83"/>
      <c r="I40" s="83"/>
      <c r="M40" s="83"/>
      <c r="N40" s="83"/>
    </row>
    <row r="41" spans="2:14" ht="20.25" x14ac:dyDescent="0.2">
      <c r="B41" s="86" t="s">
        <v>205</v>
      </c>
      <c r="C41" s="87">
        <v>4</v>
      </c>
      <c r="G41" s="83">
        <f>J38-INDEX(D17:D23,H39)+1</f>
        <v>1</v>
      </c>
      <c r="H41" s="83" t="str">
        <f>IF(G41&gt;10,INT(G41/10),"")</f>
        <v/>
      </c>
      <c r="I41" s="83">
        <f>MOD(G41,10)</f>
        <v>1</v>
      </c>
      <c r="J41" s="83"/>
      <c r="K41" s="83"/>
      <c r="L41" s="83"/>
      <c r="M41" s="83"/>
      <c r="N41" s="83"/>
    </row>
    <row r="42" spans="2:14" ht="20.25" x14ac:dyDescent="0.2">
      <c r="B42" s="86" t="s">
        <v>206</v>
      </c>
      <c r="C42" s="87">
        <v>5</v>
      </c>
      <c r="G42" s="83"/>
      <c r="H42" s="83"/>
      <c r="I42" s="83"/>
      <c r="J42" s="83"/>
      <c r="K42" s="121" t="str">
        <f>IF(G41=1,B50,"")</f>
        <v>元</v>
      </c>
      <c r="L42" s="83"/>
      <c r="M42" s="83"/>
    </row>
    <row r="43" spans="2:14" ht="20.25" x14ac:dyDescent="0.2">
      <c r="B43" s="86" t="s">
        <v>207</v>
      </c>
      <c r="C43" s="87">
        <v>6</v>
      </c>
      <c r="K43" s="122" t="str">
        <f>IF(AND(G41&gt;1,G41&lt;=10),INDEX(B38:B48,MATCH(G41,C38:C48)),"")</f>
        <v/>
      </c>
    </row>
    <row r="44" spans="2:14" ht="20.25" x14ac:dyDescent="0.2">
      <c r="B44" s="86" t="s">
        <v>208</v>
      </c>
      <c r="C44" s="87">
        <v>7</v>
      </c>
      <c r="K44" s="122" t="str">
        <f>IF(AND(G41&gt;=11,G41&lt;=19),B47&amp;INDEX(B38:B48,MATCH(I41,C38:C48)),"")</f>
        <v/>
      </c>
    </row>
    <row r="45" spans="2:14" ht="20.25" x14ac:dyDescent="0.2">
      <c r="B45" s="86" t="s">
        <v>209</v>
      </c>
      <c r="C45" s="87">
        <v>8</v>
      </c>
      <c r="K45" s="122" t="str">
        <f>IF(AND(I41=0,G41&lt;&gt;10),INDEX(B38:B48,MATCH(H41,C38:C48))&amp;B47,"")</f>
        <v/>
      </c>
    </row>
    <row r="46" spans="2:14" ht="20.25" x14ac:dyDescent="0.2">
      <c r="B46" s="86" t="s">
        <v>210</v>
      </c>
      <c r="C46" s="87">
        <v>9</v>
      </c>
      <c r="K46" s="122" t="str">
        <f>IF(AND(G41&gt;20,I41&lt;&gt;0),INDEX(B38:B48,MATCH(H41,C38:C48))&amp;B47&amp;INDEX(B38:B48,MATCH(I41,C38:C48)),"")</f>
        <v/>
      </c>
    </row>
    <row r="47" spans="2:14" ht="20.25" x14ac:dyDescent="0.2">
      <c r="B47" s="86" t="s">
        <v>211</v>
      </c>
      <c r="C47" s="87">
        <v>10</v>
      </c>
    </row>
    <row r="48" spans="2:14" ht="20.25" x14ac:dyDescent="0.2">
      <c r="B48" s="86" t="s">
        <v>212</v>
      </c>
      <c r="C48" s="87">
        <v>100</v>
      </c>
    </row>
    <row r="49" spans="2:3" ht="19.5" x14ac:dyDescent="0.2">
      <c r="B49" s="88" t="s">
        <v>213</v>
      </c>
      <c r="C49" s="89" t="s">
        <v>217</v>
      </c>
    </row>
    <row r="50" spans="2:3" ht="19.5" x14ac:dyDescent="0.2">
      <c r="B50" s="88" t="s">
        <v>424</v>
      </c>
      <c r="C50" s="118" t="s">
        <v>425</v>
      </c>
    </row>
  </sheetData>
  <mergeCells count="24">
    <mergeCell ref="B14:I14"/>
    <mergeCell ref="B25:G25"/>
    <mergeCell ref="B26:G26"/>
    <mergeCell ref="B27:G27"/>
    <mergeCell ref="B6:M6"/>
    <mergeCell ref="B7:M7"/>
    <mergeCell ref="B9:I9"/>
    <mergeCell ref="B10:I10"/>
    <mergeCell ref="B11:I11"/>
    <mergeCell ref="E17:E18"/>
    <mergeCell ref="E19:E20"/>
    <mergeCell ref="B12:I12"/>
    <mergeCell ref="E21:E22"/>
    <mergeCell ref="E23:E24"/>
    <mergeCell ref="B15:B16"/>
    <mergeCell ref="E15:E16"/>
    <mergeCell ref="B13:I13"/>
    <mergeCell ref="B35:C35"/>
    <mergeCell ref="B28:G28"/>
    <mergeCell ref="B29:G29"/>
    <mergeCell ref="B31:C31"/>
    <mergeCell ref="B32:C32"/>
    <mergeCell ref="B33:C33"/>
    <mergeCell ref="B34:C34"/>
  </mergeCells>
  <phoneticPr fontId="42" type="noConversion"/>
  <hyperlinks>
    <hyperlink ref="B2" r:id="rId1"/>
  </hyperlinks>
  <pageMargins left="0.7" right="0.7" top="0.75" bottom="0.75" header="0.3" footer="0.3"/>
  <pageSetup paperSize="9" orientation="portrait" horizontalDpi="300" verticalDpi="300"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43"/>
  <sheetViews>
    <sheetView topLeftCell="A19" workbookViewId="0">
      <selection activeCell="M45" sqref="M45"/>
    </sheetView>
  </sheetViews>
  <sheetFormatPr defaultRowHeight="12.75" x14ac:dyDescent="0.2"/>
  <cols>
    <col min="2" max="2" width="6.140625" customWidth="1"/>
    <col min="3" max="3" width="9.85546875" customWidth="1"/>
    <col min="5" max="5" width="7" customWidth="1"/>
    <col min="6" max="6" width="5.85546875" customWidth="1"/>
    <col min="7" max="8" width="6.42578125" customWidth="1"/>
    <col min="9" max="9" width="5.85546875" customWidth="1"/>
    <col min="10" max="10" width="6" customWidth="1"/>
    <col min="11" max="11" width="6.140625" customWidth="1"/>
    <col min="12" max="12" width="5.85546875" customWidth="1"/>
    <col min="13" max="13" width="7.85546875" customWidth="1"/>
    <col min="14" max="14" width="6.7109375" customWidth="1"/>
    <col min="15" max="15" width="5.42578125" customWidth="1"/>
    <col min="16" max="16" width="7.5703125" customWidth="1"/>
    <col min="17" max="17" width="7.140625" customWidth="1"/>
    <col min="18" max="18" width="5.85546875" customWidth="1"/>
    <col min="19" max="19" width="6.85546875" customWidth="1"/>
    <col min="20" max="20" width="6.5703125" customWidth="1"/>
    <col min="21" max="21" width="5.85546875" customWidth="1"/>
    <col min="22" max="22" width="6.7109375" customWidth="1"/>
    <col min="23" max="23" width="6.42578125" customWidth="1"/>
    <col min="24" max="24" width="10" customWidth="1"/>
  </cols>
  <sheetData>
    <row r="2" spans="2:15" x14ac:dyDescent="0.2">
      <c r="B2" s="2" t="s">
        <v>197</v>
      </c>
    </row>
    <row r="4" spans="2:15" ht="40.5" customHeight="1" x14ac:dyDescent="0.2">
      <c r="B4" s="127" t="s">
        <v>222</v>
      </c>
      <c r="C4" s="127"/>
      <c r="D4" s="127"/>
      <c r="E4" s="127"/>
      <c r="F4" s="127"/>
      <c r="G4" s="127"/>
      <c r="H4" s="127"/>
      <c r="I4" s="127"/>
      <c r="J4" s="127"/>
      <c r="K4" s="127"/>
      <c r="L4" s="127"/>
      <c r="M4" s="127"/>
      <c r="N4" s="127"/>
      <c r="O4" s="127"/>
    </row>
    <row r="5" spans="2:15" ht="75" customHeight="1" x14ac:dyDescent="0.2">
      <c r="B5" s="127" t="s">
        <v>223</v>
      </c>
      <c r="C5" s="127"/>
      <c r="D5" s="127"/>
      <c r="E5" s="127"/>
      <c r="F5" s="127"/>
      <c r="G5" s="127"/>
      <c r="H5" s="127"/>
      <c r="I5" s="127"/>
      <c r="J5" s="127"/>
      <c r="K5" s="127"/>
      <c r="L5" s="127"/>
      <c r="M5" s="127"/>
      <c r="N5" s="127"/>
      <c r="O5" s="127"/>
    </row>
    <row r="6" spans="2:15" ht="129.75" customHeight="1" x14ac:dyDescent="0.2">
      <c r="B6" s="127" t="s">
        <v>224</v>
      </c>
      <c r="C6" s="127"/>
      <c r="D6" s="127"/>
      <c r="E6" s="127"/>
      <c r="F6" s="127"/>
      <c r="G6" s="127"/>
      <c r="H6" s="127"/>
      <c r="I6" s="127"/>
      <c r="J6" s="127"/>
      <c r="K6" s="127"/>
      <c r="L6" s="127"/>
      <c r="M6" s="127"/>
      <c r="N6" s="127"/>
      <c r="O6" s="127"/>
    </row>
    <row r="7" spans="2:15" x14ac:dyDescent="0.2">
      <c r="B7" t="s">
        <v>221</v>
      </c>
    </row>
    <row r="27" spans="2:25" x14ac:dyDescent="0.2">
      <c r="B27" t="s">
        <v>244</v>
      </c>
    </row>
    <row r="28" spans="2:25" x14ac:dyDescent="0.2">
      <c r="B28" t="s">
        <v>245</v>
      </c>
    </row>
    <row r="30" spans="2:25" s="84" customFormat="1" ht="14.25" x14ac:dyDescent="0.2">
      <c r="B30" s="96">
        <v>1</v>
      </c>
      <c r="C30" s="96">
        <v>2</v>
      </c>
      <c r="D30" s="96">
        <v>3</v>
      </c>
      <c r="E30" s="96">
        <v>4</v>
      </c>
      <c r="F30" s="96">
        <v>5</v>
      </c>
      <c r="G30" s="96">
        <v>6</v>
      </c>
      <c r="H30" s="96">
        <v>7</v>
      </c>
      <c r="I30" s="96">
        <v>8</v>
      </c>
      <c r="J30" s="96">
        <v>9</v>
      </c>
      <c r="K30" s="96">
        <v>10</v>
      </c>
      <c r="L30" s="96">
        <v>20</v>
      </c>
      <c r="M30" s="96">
        <v>30</v>
      </c>
      <c r="N30" s="96">
        <v>40</v>
      </c>
      <c r="O30" s="96">
        <v>50</v>
      </c>
      <c r="P30" s="96">
        <v>60</v>
      </c>
      <c r="Q30" s="96">
        <v>70</v>
      </c>
      <c r="R30" s="96">
        <v>80</v>
      </c>
      <c r="S30" s="96">
        <v>90</v>
      </c>
      <c r="T30" s="96">
        <v>100</v>
      </c>
      <c r="U30" s="96">
        <v>200</v>
      </c>
      <c r="V30" s="96">
        <v>300</v>
      </c>
      <c r="W30" s="99">
        <v>400</v>
      </c>
      <c r="X30" s="96" t="s">
        <v>274</v>
      </c>
      <c r="Y30" s="96" t="s">
        <v>273</v>
      </c>
    </row>
    <row r="31" spans="2:25" s="85" customFormat="1" ht="21" x14ac:dyDescent="0.3">
      <c r="B31" s="97" t="s">
        <v>225</v>
      </c>
      <c r="C31" s="97" t="s">
        <v>227</v>
      </c>
      <c r="D31" s="97" t="s">
        <v>228</v>
      </c>
      <c r="E31" s="97" t="s">
        <v>229</v>
      </c>
      <c r="F31" s="97" t="s">
        <v>230</v>
      </c>
      <c r="G31" s="97" t="s">
        <v>231</v>
      </c>
      <c r="H31" s="97" t="s">
        <v>232</v>
      </c>
      <c r="I31" s="97" t="s">
        <v>233</v>
      </c>
      <c r="J31" s="97" t="s">
        <v>234</v>
      </c>
      <c r="K31" s="97" t="s">
        <v>235</v>
      </c>
      <c r="L31" s="97" t="s">
        <v>246</v>
      </c>
      <c r="M31" s="97" t="s">
        <v>236</v>
      </c>
      <c r="N31" s="97" t="s">
        <v>237</v>
      </c>
      <c r="O31" s="97" t="s">
        <v>258</v>
      </c>
      <c r="P31" s="97" t="s">
        <v>238</v>
      </c>
      <c r="Q31" s="97" t="s">
        <v>239</v>
      </c>
      <c r="R31" s="97" t="s">
        <v>259</v>
      </c>
      <c r="S31" s="97" t="s">
        <v>260</v>
      </c>
      <c r="T31" s="97" t="s">
        <v>240</v>
      </c>
      <c r="U31" s="97" t="s">
        <v>241</v>
      </c>
      <c r="V31" s="97" t="s">
        <v>242</v>
      </c>
      <c r="W31" s="100" t="s">
        <v>243</v>
      </c>
      <c r="X31" s="101" t="s">
        <v>226</v>
      </c>
      <c r="Y31" s="102" t="s">
        <v>275</v>
      </c>
    </row>
    <row r="32" spans="2:25" s="84" customFormat="1" ht="14.25" x14ac:dyDescent="0.2">
      <c r="B32" s="96" t="s">
        <v>247</v>
      </c>
      <c r="C32" s="96" t="s">
        <v>248</v>
      </c>
      <c r="D32" s="96" t="s">
        <v>249</v>
      </c>
      <c r="E32" s="96" t="s">
        <v>250</v>
      </c>
      <c r="F32" s="96" t="s">
        <v>251</v>
      </c>
      <c r="G32" s="96" t="s">
        <v>252</v>
      </c>
      <c r="H32" s="96" t="s">
        <v>253</v>
      </c>
      <c r="I32" s="96" t="s">
        <v>254</v>
      </c>
      <c r="J32" s="96" t="s">
        <v>255</v>
      </c>
      <c r="K32" s="96" t="s">
        <v>256</v>
      </c>
      <c r="L32" s="96" t="s">
        <v>257</v>
      </c>
      <c r="M32" s="96" t="s">
        <v>261</v>
      </c>
      <c r="N32" s="96" t="s">
        <v>262</v>
      </c>
      <c r="O32" s="96" t="s">
        <v>263</v>
      </c>
      <c r="P32" s="96" t="s">
        <v>264</v>
      </c>
      <c r="Q32" s="96" t="s">
        <v>265</v>
      </c>
      <c r="R32" s="96" t="s">
        <v>266</v>
      </c>
      <c r="S32" s="96" t="s">
        <v>267</v>
      </c>
      <c r="T32" s="96" t="s">
        <v>268</v>
      </c>
      <c r="U32" s="96" t="s">
        <v>269</v>
      </c>
      <c r="V32" s="96" t="s">
        <v>270</v>
      </c>
      <c r="W32" s="99" t="s">
        <v>271</v>
      </c>
      <c r="X32" s="96"/>
      <c r="Y32" s="96"/>
    </row>
    <row r="34" spans="2:24" ht="13.5" thickBot="1" x14ac:dyDescent="0.25"/>
    <row r="35" spans="2:24" ht="13.5" thickBot="1" x14ac:dyDescent="0.25">
      <c r="B35" s="83" t="s">
        <v>278</v>
      </c>
      <c r="I35" s="98">
        <v>2000</v>
      </c>
      <c r="X35" t="str">
        <f>X31</f>
        <v>'</v>
      </c>
    </row>
    <row r="37" spans="2:24" ht="26.25" x14ac:dyDescent="0.4">
      <c r="B37" s="83" t="s">
        <v>272</v>
      </c>
      <c r="I37" s="103"/>
      <c r="J37" s="103" t="str">
        <f>H40&amp;X31&amp;H41&amp;I41&amp;H42&amp;Y31&amp;H43</f>
        <v>ה'תשס"</v>
      </c>
    </row>
    <row r="39" spans="2:24" x14ac:dyDescent="0.2">
      <c r="D39">
        <f>$I$35+3760</f>
        <v>5760</v>
      </c>
    </row>
    <row r="40" spans="2:24" ht="23.25" x14ac:dyDescent="0.35">
      <c r="C40" s="83" t="s">
        <v>274</v>
      </c>
      <c r="D40">
        <f>QUOTIENT(D39,1000)</f>
        <v>5</v>
      </c>
      <c r="H40" s="92" t="str">
        <f>HLOOKUP(D40,B30:W31,2)</f>
        <v>ה</v>
      </c>
      <c r="L40" s="83"/>
    </row>
    <row r="41" spans="2:24" ht="23.25" x14ac:dyDescent="0.35">
      <c r="C41" s="83" t="s">
        <v>276</v>
      </c>
      <c r="D41">
        <f>QUOTIENT(D39-D40*1000,100)</f>
        <v>7</v>
      </c>
      <c r="H41" s="92" t="str">
        <f>IF(D41=7,W31&amp;V31,IF(D41=6,W31&amp;U31,IF(D41=5,W31&amp;T31,IF(D41=4,W31,""))))&amp;IF(D41=3,V31,IF(D41=2,U31,IF(D41=1,T31,"")))</f>
        <v>תש</v>
      </c>
      <c r="I41" s="91"/>
      <c r="L41" s="83"/>
    </row>
    <row r="42" spans="2:24" ht="23.25" x14ac:dyDescent="0.35">
      <c r="C42" s="83" t="s">
        <v>277</v>
      </c>
      <c r="D42">
        <f>D39-D40*1000-D41*100-D43</f>
        <v>60</v>
      </c>
      <c r="H42" s="92" t="str">
        <f>IF(D42&lt;&gt;0,HLOOKUP(D42,B30:W31,2),"")</f>
        <v>ס</v>
      </c>
    </row>
    <row r="43" spans="2:24" ht="23.25" x14ac:dyDescent="0.35">
      <c r="C43" s="83" t="s">
        <v>273</v>
      </c>
      <c r="D43">
        <f>MOD($D$39,10)</f>
        <v>0</v>
      </c>
      <c r="H43" s="92" t="str">
        <f>IF(D43&lt;&gt;0,HLOOKUP(D43,B30:W31,2),"")</f>
        <v/>
      </c>
    </row>
  </sheetData>
  <mergeCells count="3">
    <mergeCell ref="B4:O4"/>
    <mergeCell ref="B5:O5"/>
    <mergeCell ref="B6:O6"/>
  </mergeCells>
  <phoneticPr fontId="42" type="noConversion"/>
  <hyperlinks>
    <hyperlink ref="B2" r:id="rId1"/>
  </hyperlinks>
  <pageMargins left="0.7" right="0.7" top="0.75" bottom="0.75" header="0.3" footer="0.3"/>
  <pageSetup paperSize="9" orientation="portrait" horizontalDpi="300" verticalDpi="30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
  <sheetViews>
    <sheetView workbookViewId="0">
      <selection activeCell="F8" sqref="F8"/>
    </sheetView>
  </sheetViews>
  <sheetFormatPr defaultRowHeight="12.75" x14ac:dyDescent="0.2"/>
  <sheetData>
    <row r="3" spans="3:3" x14ac:dyDescent="0.2">
      <c r="C3" s="2" t="s">
        <v>198</v>
      </c>
    </row>
  </sheetData>
  <phoneticPr fontId="42" type="noConversion"/>
  <hyperlinks>
    <hyperlink ref="C3"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мусульманский (2)</vt:lpstr>
      <vt:lpstr>мусульманский</vt:lpstr>
      <vt:lpstr>григорианский</vt:lpstr>
      <vt:lpstr>китай</vt:lpstr>
      <vt:lpstr>япония (2)</vt:lpstr>
      <vt:lpstr>израиль</vt:lpstr>
      <vt:lpstr>конвертер дат</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Administrator</cp:lastModifiedBy>
  <dcterms:created xsi:type="dcterms:W3CDTF">1996-10-08T23:32:33Z</dcterms:created>
  <dcterms:modified xsi:type="dcterms:W3CDTF">2012-02-09T10:55:00Z</dcterms:modified>
</cp:coreProperties>
</file>